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00" activeTab="5"/>
  </bookViews>
  <sheets>
    <sheet name="SAŽETAK" sheetId="1" r:id="rId1"/>
    <sheet name="Račun ph i rh - ekonomska kl." sheetId="9" r:id="rId2"/>
    <sheet name="Prema izvorima financiranja" sheetId="3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5">'POSEBNI DIO'!$4:$4</definedName>
    <definedName name="_xlnm.Print_Titles" localSheetId="3">'Rashodi prema funkcijskoj kl'!$6:$6</definedName>
    <definedName name="_xlnm.Print_Area" localSheetId="5">'POSEBNI DIO'!$A$1:$J$201</definedName>
    <definedName name="_xlnm.Print_Area" localSheetId="4">'Račun financiranja'!$A$1:$J$22</definedName>
    <definedName name="_xlnm.Print_Area" localSheetId="1">'Račun ph i rh - ekonomska kl.'!$B$1:$L$127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<sst xmlns="http://schemas.openxmlformats.org/spreadsheetml/2006/main" count="542" uniqueCount="238">
  <si>
    <t>GODIŠNJI IZVJEŠTAJ O IZVRŠENJU FINANCIJSKOG PLANA                                                                                                           DOMA ZA STARIJE I NEMOĆNE OSOBE SPLIT ZA 2024. GODINU</t>
  </si>
  <si>
    <t>I. OPĆI DIO</t>
  </si>
  <si>
    <t>A) SAŽETAK RAČUNA PRIHODA I RASHODA</t>
  </si>
  <si>
    <t>EUR</t>
  </si>
  <si>
    <t>Izvršenje         01-12/2023.</t>
  </si>
  <si>
    <t>Izvorni plan 2024.</t>
  </si>
  <si>
    <t xml:space="preserve">Tekući plan 2024. </t>
  </si>
  <si>
    <t>Ostvarenje / Izvršenje         01-12/2024.</t>
  </si>
  <si>
    <t>INDEKS 2024/2023.</t>
  </si>
  <si>
    <t>INDEKS Izvršenje/Plan 2024.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</si>
  <si>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</si>
  <si>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</si>
  <si>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</si>
  <si>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</si>
  <si>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</si>
  <si>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</si>
  <si>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</si>
  <si>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</si>
  <si>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</si>
  <si>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-</t>
  </si>
  <si>
    <t>B) 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</si>
  <si>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</si>
  <si>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</si>
  <si>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</si>
  <si>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</si>
  <si>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</si>
  <si>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 RAČUN PRIHODA I RASHODA </t>
  </si>
  <si>
    <t xml:space="preserve">GODIŠNJI IZVJEŠTAJ O PRIHODIMA I RASHODIMA PREMA EKONOMSKOJ KLASIFIKACIJI </t>
  </si>
  <si>
    <t>BROJČANA OZNAKA I NAZIV</t>
  </si>
  <si>
    <t>Ostvarenje / Izvršenje                  01-12/2024.</t>
  </si>
  <si>
    <t>UKUPNO PRIHODI</t>
  </si>
  <si>
    <t>Prihodi poslovanja</t>
  </si>
  <si>
    <t>Pomoći iz inozemstva i od subjekata unutar općeg proračuna</t>
  </si>
  <si>
    <t>Pomoći proračunskim korisnicima iz proračuna
koji im nije nadležan</t>
  </si>
  <si>
    <t>Tekuće pomoći proračunskim korisnicima iz
proračuna koji im nije nadležan</t>
  </si>
  <si>
    <t>Prijenosi između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</si>
  <si>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</si>
  <si>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</si>
  <si>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</si>
  <si>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
viđenju</t>
  </si>
  <si>
    <t>Prihod od dividendi</t>
  </si>
  <si>
    <t>Prihodi od upravnih i administrativnih pristojbi,
pristojbi po posebnim propisima i naknada</t>
  </si>
  <si>
    <t>Prihodi po posebnim propisima</t>
  </si>
  <si>
    <t>Ostali nespomenuti prihodi</t>
  </si>
  <si>
    <t>Prihodi od prodaje proizvoda i robe te pruženih usluga i prihodi od donacija</t>
  </si>
  <si>
    <t>Prihodi koje proračuni i proračunski korisnici ostvare obavljanjem poslova na tržištu (vlastiti prihodi)</t>
  </si>
  <si>
    <t>Prihodi od pruženih usluga</t>
  </si>
  <si>
    <t>Donacije od pravnih i fizičkih osoba izvan općeg
proračuna</t>
  </si>
  <si>
    <t>Tekuće donacije</t>
  </si>
  <si>
    <t>Kapitalne donacije</t>
  </si>
  <si>
    <t>Prihodi iz nadležnog proračuna i od HZZO-a temeljem ugovornih obveza</t>
  </si>
  <si>
    <t>Prihodi iz proračuna za financiranje redovne
djelatnosti proračunskih korisnika</t>
  </si>
  <si>
    <t>Prihodi iz nadležnog proračuna za financiranje rashoda poslovanja</t>
  </si>
  <si>
    <t>Prihodi iz nadležnog proračuna za nabavu nefinancijske imovine</t>
  </si>
  <si>
    <t>Ostvarenje / Izvršenje                01-12/2024.</t>
  </si>
  <si>
    <t>Rezultat poslovanja</t>
  </si>
  <si>
    <t>Višak/manjak prihoda</t>
  </si>
  <si>
    <t>Višak prihoda</t>
  </si>
  <si>
    <t>UKUPNO PRIHODI + VIŠAK ZA POKRIĆE RASHODA</t>
  </si>
  <si>
    <t>UKUPNO RASHODI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</si>
  <si>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</si>
  <si>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</si>
  <si>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</si>
  <si>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</si>
  <si>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</si>
  <si>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</si>
  <si>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</si>
  <si>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</si>
  <si>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</si>
  <si>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</si>
  <si>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</si>
  <si>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</si>
  <si>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</si>
  <si>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</si>
  <si>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</si>
  <si>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</si>
  <si>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</si>
  <si>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</si>
  <si>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</si>
  <si>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</si>
  <si>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</si>
  <si>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</si>
  <si>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upotrebu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</si>
  <si>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</si>
  <si>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</si>
  <si>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</si>
  <si>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</si>
  <si>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</si>
  <si>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</si>
  <si>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</si>
  <si>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</si>
  <si>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</si>
  <si>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</si>
  <si>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</si>
  <si>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</si>
  <si>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</si>
  <si>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</si>
  <si>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</si>
  <si>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</si>
  <si>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</si>
  <si>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3296</t>
  </si>
  <si>
    <t>Troškovi sudskih postupaka</t>
  </si>
  <si>
    <t xml:space="preserve">Ostali nespomenuti rashodi poslovanja </t>
  </si>
  <si>
    <t>Financijski rashodi</t>
  </si>
  <si>
    <t xml:space="preserve">Ostali financijski rashodi </t>
  </si>
  <si>
    <t>Bankarske usluge i usluge platnog prometa</t>
  </si>
  <si>
    <t>Negativne tečajne razlike i razlike zbog primjene valutne klauzule</t>
  </si>
  <si>
    <t xml:space="preserve">Zatezne kamate </t>
  </si>
  <si>
    <t>Ostali nespomenuti financijski rashodi</t>
  </si>
  <si>
    <t>Naknade građanima i kućanstvima na temelju osiguranja i druge naknade</t>
  </si>
  <si>
    <t xml:space="preserve">Ostale naknade građanima i kućanstvima iz proračuna </t>
  </si>
  <si>
    <t xml:space="preserve">Naknade građanima i kućanstvima u novcu </t>
  </si>
  <si>
    <t>Rashodi za nabavu nefinancijske imovine</t>
  </si>
  <si>
    <t>Rashodi za nabavu neproizvedene dugotrajne imovine</t>
  </si>
  <si>
    <t>Nematerijalna imovina</t>
  </si>
  <si>
    <t>Patenti</t>
  </si>
  <si>
    <t>Koncesije</t>
  </si>
  <si>
    <t>Licence</t>
  </si>
  <si>
    <t>Ostala prava</t>
  </si>
  <si>
    <t>Goodwill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</si>
  <si>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</si>
  <si>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</si>
  <si>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</si>
  <si>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</si>
  <si>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</si>
  <si>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</si>
  <si>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</si>
  <si>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</si>
  <si>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</si>
  <si>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</si>
  <si>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</si>
  <si>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</si>
  <si>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</si>
  <si>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</si>
  <si>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</si>
  <si>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Dodatna ulaganja za ostalu nefinancijsku imovinu</t>
  </si>
  <si>
    <t>UKUPNO RASHODI + VIŠAK ZA POKRIĆE RASHODA</t>
  </si>
  <si>
    <t>GODIŠNJI IZVJEŠTAJ O PRIHODIMA I RASHODIMA PREMA IZVORIMA FINANCIRANJA</t>
  </si>
  <si>
    <t>Izvor</t>
  </si>
  <si>
    <t>Naziv prihoda</t>
  </si>
  <si>
    <t>UKUPNI PRIHODI</t>
  </si>
  <si>
    <t>1 Opći prihodi i primici</t>
  </si>
  <si>
    <t>Prihodi za posebne namjene - Decentralizacija</t>
  </si>
  <si>
    <t>11L</t>
  </si>
  <si>
    <t>Opći prihodi i primici</t>
  </si>
  <si>
    <t>Opći prihodi i primici - prenesena sredstva</t>
  </si>
  <si>
    <t>3 Vlastiti prihodi</t>
  </si>
  <si>
    <t>Vlastiti prihodi PK</t>
  </si>
  <si>
    <t>4 Prihodi za posebne namjene</t>
  </si>
  <si>
    <t>Prihodi za posebne namjene proračunskih korisnika</t>
  </si>
  <si>
    <t>5 Pomoći</t>
  </si>
  <si>
    <t>Pomoći proračunskim korisnicima SDŽ</t>
  </si>
  <si>
    <t>6 Donacije</t>
  </si>
  <si>
    <t>Donacije proračunskim korisnicima SDŽ</t>
  </si>
  <si>
    <t>VIŠAK KORIŠTEN ZA POKRIĆE RASHODA</t>
  </si>
  <si>
    <t>Prihodi za posebne namjene - višak preneseni</t>
  </si>
  <si>
    <t>Vlastiti prihodi PK - višak preneseni</t>
  </si>
  <si>
    <t>Donacije proračunskim korisnicima - višak preneseni</t>
  </si>
  <si>
    <t>UKUPNI RASHODI</t>
  </si>
  <si>
    <t>Opći prihodi i primici - prensesena sredstva</t>
  </si>
  <si>
    <t>Donacije proračunskim korisnicima</t>
  </si>
  <si>
    <t xml:space="preserve">A. RAČUN PRIHODA I RASHODA </t>
  </si>
  <si>
    <t>RASHODI PREMA FUNKCIJSKOJ KLASIFIKACIJI</t>
  </si>
  <si>
    <t>05 Zaštita okoliša</t>
  </si>
  <si>
    <t>10 Socijalna zaštita</t>
  </si>
  <si>
    <t>101 Bolest i invaliditet</t>
  </si>
  <si>
    <t>102 Starost</t>
  </si>
  <si>
    <t>103 Sljednici</t>
  </si>
  <si>
    <t>104 Obitelj i djeca</t>
  </si>
  <si>
    <t>105 Nezaposlenost</t>
  </si>
  <si>
    <t>106 Stanovanje</t>
  </si>
  <si>
    <t>107 Socijalna pomoć stanovništvu koje nije obuhvaćeno redovnim socijalnim programima</t>
  </si>
  <si>
    <t>108 Istraživanje i razvoj socijalne zaštite</t>
  </si>
  <si>
    <t>109 Aktivnosti socijalne zaštite koje nisu drugdje svrstane</t>
  </si>
  <si>
    <t>…</t>
  </si>
  <si>
    <t xml:space="preserve"> RAČUN FINANCIRANJA</t>
  </si>
  <si>
    <t xml:space="preserve">GODIŠNJI IZVJEŠTAJ RAČUNA FINANCIRANJA PREMA EKONOMSKOJ KLASIFIKACIJI </t>
  </si>
  <si>
    <t>Razred</t>
  </si>
  <si>
    <t>Skupina</t>
  </si>
  <si>
    <t>Naziv</t>
  </si>
  <si>
    <t>Primici od financijske imovine i zaduživanja</t>
  </si>
  <si>
    <t>Primljeni povrati glavnica danih zajmova i depozita</t>
  </si>
  <si>
    <t>3.2.</t>
  </si>
  <si>
    <t>Primici od zaduživanja</t>
  </si>
  <si>
    <t>8.2.</t>
  </si>
  <si>
    <t>Namjenski primici od zaduživanja proračunski korisnici</t>
  </si>
  <si>
    <t>Izdaci za financijsku imovinu i otplate zajmova</t>
  </si>
  <si>
    <t>Izdaci za otplatu glavnice primljenih kredita i zajmova</t>
  </si>
  <si>
    <t>1.1.</t>
  </si>
  <si>
    <t>4.4.</t>
  </si>
  <si>
    <t>4.8.</t>
  </si>
  <si>
    <t>5.3.</t>
  </si>
  <si>
    <t xml:space="preserve">Pomoći EU </t>
  </si>
  <si>
    <t>5.4.</t>
  </si>
  <si>
    <t>5.5.</t>
  </si>
  <si>
    <t>Pomoći EU za PK</t>
  </si>
  <si>
    <t>6.2.</t>
  </si>
  <si>
    <t>7.2.</t>
  </si>
  <si>
    <t>Prihodi od prodaje nefinancijske imovine PK</t>
  </si>
  <si>
    <t>II. POSEBNI DIO</t>
  </si>
  <si>
    <t>GODIŠNJI IZVJEŠTAJ PO PROGRAMSKOJ KLASIFIKACIJI</t>
  </si>
  <si>
    <t>Šifra</t>
  </si>
  <si>
    <t xml:space="preserve">Naziv </t>
  </si>
  <si>
    <t>PROGRAM 3030</t>
  </si>
  <si>
    <t>Skrb o starijim i nemoćnim osobama</t>
  </si>
  <si>
    <t>Aktivnost A303001</t>
  </si>
  <si>
    <t>Rashodi djelatnosti</t>
  </si>
  <si>
    <t>Izvor financiranja 1.1.1</t>
  </si>
  <si>
    <t>Izvor financiranja 1.1.2</t>
  </si>
  <si>
    <t>Izvor financiranja 4.4.1</t>
  </si>
  <si>
    <t>Prihodi za posebne namjene -Decentralizacija</t>
  </si>
  <si>
    <t>Izvor financiranja 3.2.1</t>
  </si>
  <si>
    <t>Izvor financiranja 4.8.1</t>
  </si>
  <si>
    <t>Prihodi za posebne namjene PK</t>
  </si>
  <si>
    <t xml:space="preserve">Upravna vijeća </t>
  </si>
  <si>
    <t>Izvor financiranja 4.8.2</t>
  </si>
  <si>
    <t>Izvor financiranja 5.4.1</t>
  </si>
  <si>
    <t>Pomoći PK</t>
  </si>
  <si>
    <t>Doprinos za zdravstveno osiguranje</t>
  </si>
  <si>
    <t>Izvor financiranja 6.2.1</t>
  </si>
  <si>
    <t>Donacije PK</t>
  </si>
  <si>
    <t>Aktivnost A303002</t>
  </si>
  <si>
    <t>Izgradnja i uređenje objekata te nabava i održavanje o.</t>
  </si>
  <si>
    <t>Rashodi za nabavu proizvedene dugotrajne imovine</t>
  </si>
  <si>
    <t>Dodatna ulaganja na ostalu nefinancijsku imovinu</t>
  </si>
  <si>
    <t>Izvor financiranja 3.2.2</t>
  </si>
  <si>
    <t>Vlastiti prihodi PK - prenesena sredstva</t>
  </si>
  <si>
    <t>Prihodi za posebne namjene PK - prenesena sredstva</t>
  </si>
  <si>
    <t>Izvor financiranja 6.2.2</t>
  </si>
  <si>
    <t>Donacije</t>
  </si>
  <si>
    <t>Aktivnost A303003</t>
  </si>
  <si>
    <t>Hitne intervencije</t>
  </si>
  <si>
    <t>Aktivnost A303004</t>
  </si>
  <si>
    <t>Upravna vijeća DZSN</t>
  </si>
  <si>
    <t>Izvor financiranja 1.1.1.</t>
  </si>
  <si>
    <t>Naknade za rad predstavničkih i izvršnih tijela</t>
  </si>
  <si>
    <t>Kapitalni projekt K303001</t>
  </si>
  <si>
    <t>Instaliranje solarnih fotonaponskih elektrana na DZSN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</si>
</sst>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51">
    <font>
      <sz val="11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i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2"/>
      <color theme="1"/>
      <name val="Arial"/>
      <charset val="238"/>
    </font>
    <font>
      <b/>
      <sz val="14"/>
      <color indexed="8"/>
      <name val="Arial"/>
      <charset val="238"/>
    </font>
    <font>
      <sz val="10"/>
      <color indexed="8"/>
      <name val="Arial"/>
      <charset val="238"/>
    </font>
    <font>
      <b/>
      <sz val="10"/>
      <color indexed="8"/>
      <name val="Arial"/>
      <charset val="238"/>
    </font>
    <font>
      <sz val="10"/>
      <color theme="1"/>
      <name val="Calibri"/>
      <charset val="238"/>
      <scheme val="minor"/>
    </font>
    <font>
      <b/>
      <sz val="8"/>
      <color indexed="8"/>
      <name val="Arial"/>
      <charset val="238"/>
    </font>
    <font>
      <b/>
      <i/>
      <sz val="10"/>
      <color indexed="8"/>
      <name val="Arial"/>
      <charset val="238"/>
    </font>
    <font>
      <sz val="10"/>
      <name val="Arial"/>
      <charset val="238"/>
    </font>
    <font>
      <b/>
      <sz val="10"/>
      <color theme="1"/>
      <name val="Arial"/>
      <charset val="238"/>
    </font>
    <font>
      <sz val="11"/>
      <color theme="0"/>
      <name val="Calibri"/>
      <charset val="238"/>
      <scheme val="minor"/>
    </font>
    <font>
      <b/>
      <sz val="10"/>
      <name val="Arial"/>
      <charset val="238"/>
    </font>
    <font>
      <i/>
      <sz val="10"/>
      <color indexed="8"/>
      <name val="Arial"/>
      <charset val="238"/>
    </font>
    <font>
      <i/>
      <sz val="10"/>
      <name val="Arial"/>
      <charset val="238"/>
    </font>
    <font>
      <sz val="10"/>
      <color theme="1"/>
      <name val="Arial"/>
      <charset val="238"/>
    </font>
    <font>
      <b/>
      <sz val="10"/>
      <color rgb="FF000000"/>
      <name val="Arial"/>
      <charset val="238"/>
    </font>
    <font>
      <i/>
      <sz val="10"/>
      <color rgb="FF000000"/>
      <name val="Arial"/>
      <charset val="238"/>
    </font>
    <font>
      <b/>
      <i/>
      <sz val="10"/>
      <color rgb="FF000000"/>
      <name val="Arial"/>
      <charset val="238"/>
    </font>
    <font>
      <i/>
      <sz val="10"/>
      <color theme="1"/>
      <name val="Arial"/>
      <charset val="238"/>
    </font>
    <font>
      <b/>
      <i/>
      <sz val="10"/>
      <color theme="1"/>
      <name val="Arial"/>
      <charset val="238"/>
    </font>
    <font>
      <b/>
      <i/>
      <sz val="10"/>
      <name val="Arial"/>
      <charset val="238"/>
    </font>
    <font>
      <b/>
      <i/>
      <sz val="9"/>
      <color theme="1"/>
      <name val="Arial"/>
      <charset val="238"/>
    </font>
    <font>
      <sz val="11"/>
      <color theme="1"/>
      <name val="Arial"/>
      <charset val="238"/>
    </font>
    <font>
      <sz val="12"/>
      <color theme="1"/>
      <name val="Calibri"/>
      <charset val="238"/>
      <scheme val="minor"/>
    </font>
    <font>
      <sz val="14"/>
      <color indexed="8"/>
      <name val="Arial"/>
      <charset val="238"/>
    </font>
    <font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1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17" applyNumberFormat="0" applyAlignment="0" applyProtection="0">
      <alignment vertical="center"/>
    </xf>
    <xf numFmtId="0" fontId="40" fillId="13" borderId="18" applyNumberFormat="0" applyAlignment="0" applyProtection="0">
      <alignment vertical="center"/>
    </xf>
    <xf numFmtId="0" fontId="41" fillId="13" borderId="17" applyNumberFormat="0" applyAlignment="0" applyProtection="0">
      <alignment vertical="center"/>
    </xf>
    <xf numFmtId="0" fontId="42" fillId="14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4" fontId="8" fillId="5" borderId="3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4" fontId="11" fillId="6" borderId="3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left" vertical="center" wrapText="1"/>
    </xf>
    <xf numFmtId="4" fontId="8" fillId="7" borderId="3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12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left" vertical="center" wrapText="1" indent="1"/>
    </xf>
    <xf numFmtId="0" fontId="8" fillId="7" borderId="3" xfId="0" applyFont="1" applyFill="1" applyBorder="1" applyAlignment="1">
      <alignment horizontal="left" vertical="center" wrapText="1" indent="1"/>
    </xf>
    <xf numFmtId="4" fontId="7" fillId="2" borderId="3" xfId="0" applyNumberFormat="1" applyFont="1" applyFill="1" applyBorder="1" applyAlignment="1">
      <alignment horizontal="right" vertical="center" wrapText="1"/>
    </xf>
    <xf numFmtId="4" fontId="7" fillId="2" borderId="5" xfId="0" applyNumberFormat="1" applyFont="1" applyFill="1" applyBorder="1" applyAlignment="1">
      <alignment horizontal="right"/>
    </xf>
    <xf numFmtId="4" fontId="7" fillId="2" borderId="6" xfId="0" applyNumberFormat="1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4" fontId="8" fillId="6" borderId="3" xfId="0" applyNumberFormat="1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 indent="1"/>
    </xf>
    <xf numFmtId="0" fontId="7" fillId="0" borderId="0" xfId="0" applyFont="1" applyAlignment="1">
      <alignment vertical="center" wrapText="1"/>
    </xf>
    <xf numFmtId="0" fontId="13" fillId="0" borderId="7" xfId="0" applyFont="1" applyBorder="1" applyAlignment="1">
      <alignment horizontal="right"/>
    </xf>
    <xf numFmtId="0" fontId="14" fillId="0" borderId="0" xfId="0" applyFont="1"/>
    <xf numFmtId="4" fontId="0" fillId="0" borderId="0" xfId="0" applyNumberFormat="1"/>
    <xf numFmtId="4" fontId="2" fillId="0" borderId="0" xfId="0" applyNumberFormat="1" applyFont="1"/>
    <xf numFmtId="0" fontId="0" fillId="0" borderId="4" xfId="0" applyBorder="1"/>
    <xf numFmtId="4" fontId="7" fillId="2" borderId="3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4" fontId="8" fillId="2" borderId="3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left"/>
    </xf>
    <xf numFmtId="0" fontId="8" fillId="2" borderId="8" xfId="0" applyFont="1" applyFill="1" applyBorder="1" applyAlignment="1">
      <alignment horizontal="left" vertical="center" wrapText="1" indent="1"/>
    </xf>
    <xf numFmtId="0" fontId="8" fillId="2" borderId="9" xfId="0" applyFont="1" applyFill="1" applyBorder="1" applyAlignment="1">
      <alignment horizontal="left" vertical="center" wrapText="1" indent="1"/>
    </xf>
    <xf numFmtId="0" fontId="12" fillId="2" borderId="10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0" fontId="15" fillId="7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12" fillId="2" borderId="12" xfId="0" applyFont="1" applyFill="1" applyBorder="1" applyAlignment="1">
      <alignment horizontal="left" vertical="center"/>
    </xf>
    <xf numFmtId="4" fontId="11" fillId="7" borderId="3" xfId="0" applyNumberFormat="1" applyFont="1" applyFill="1" applyBorder="1" applyAlignment="1">
      <alignment horizontal="right"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center" wrapText="1" indent="1"/>
    </xf>
    <xf numFmtId="4" fontId="8" fillId="7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wrapText="1" indent="1"/>
    </xf>
    <xf numFmtId="58" fontId="11" fillId="6" borderId="1" xfId="0" applyNumberFormat="1" applyFont="1" applyFill="1" applyBorder="1" applyAlignment="1">
      <alignment horizontal="left" vertical="center" wrapText="1"/>
    </xf>
    <xf numFmtId="4" fontId="16" fillId="2" borderId="3" xfId="0" applyNumberFormat="1" applyFont="1" applyFill="1" applyBorder="1" applyAlignment="1">
      <alignment horizontal="right" vertical="center" wrapText="1"/>
    </xf>
    <xf numFmtId="4" fontId="7" fillId="6" borderId="3" xfId="0" applyNumberFormat="1" applyFont="1" applyFill="1" applyBorder="1" applyAlignment="1">
      <alignment horizontal="right" vertical="center" wrapText="1"/>
    </xf>
    <xf numFmtId="4" fontId="7" fillId="7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5" fillId="2" borderId="4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3" fontId="16" fillId="2" borderId="4" xfId="0" applyNumberFormat="1" applyFont="1" applyFill="1" applyBorder="1" applyAlignment="1">
      <alignment horizontal="right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3" fontId="7" fillId="2" borderId="4" xfId="0" applyNumberFormat="1" applyFont="1" applyFill="1" applyBorder="1" applyAlignment="1">
      <alignment horizontal="right" wrapText="1"/>
    </xf>
    <xf numFmtId="0" fontId="18" fillId="0" borderId="0" xfId="0" applyFont="1"/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/>
    </xf>
    <xf numFmtId="4" fontId="15" fillId="2" borderId="4" xfId="0" applyNumberFormat="1" applyFont="1" applyFill="1" applyBorder="1" applyAlignment="1">
      <alignment vertical="center" wrapText="1"/>
    </xf>
    <xf numFmtId="0" fontId="19" fillId="0" borderId="4" xfId="49" applyFont="1" applyBorder="1" applyAlignment="1">
      <alignment horizontal="left" vertical="center" wrapText="1"/>
    </xf>
    <xf numFmtId="0" fontId="19" fillId="0" borderId="4" xfId="49" applyFont="1" applyBorder="1" applyAlignment="1">
      <alignment vertical="center" wrapText="1"/>
    </xf>
    <xf numFmtId="3" fontId="7" fillId="2" borderId="4" xfId="0" applyNumberFormat="1" applyFont="1" applyFill="1" applyBorder="1"/>
    <xf numFmtId="4" fontId="19" fillId="0" borderId="4" xfId="49" applyNumberFormat="1" applyFont="1" applyBorder="1" applyAlignment="1">
      <alignment vertical="center" wrapText="1"/>
    </xf>
    <xf numFmtId="0" fontId="20" fillId="0" borderId="4" xfId="49" applyFont="1" applyBorder="1" applyAlignment="1">
      <alignment horizontal="left" vertical="center" wrapText="1"/>
    </xf>
    <xf numFmtId="0" fontId="20" fillId="0" borderId="4" xfId="49" applyFont="1" applyBorder="1" applyAlignment="1">
      <alignment vertical="center" wrapText="1"/>
    </xf>
    <xf numFmtId="0" fontId="3" fillId="0" borderId="4" xfId="0" applyFont="1" applyBorder="1"/>
    <xf numFmtId="4" fontId="20" fillId="0" borderId="4" xfId="49" applyNumberFormat="1" applyFont="1" applyBorder="1" applyAlignment="1">
      <alignment vertical="center" wrapText="1"/>
    </xf>
    <xf numFmtId="4" fontId="17" fillId="2" borderId="4" xfId="0" applyNumberFormat="1" applyFont="1" applyFill="1" applyBorder="1" applyAlignment="1">
      <alignment vertical="center" wrapText="1"/>
    </xf>
    <xf numFmtId="0" fontId="21" fillId="0" borderId="4" xfId="49" applyFont="1" applyBorder="1" applyAlignment="1">
      <alignment horizontal="right" vertic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3" fillId="3" borderId="4" xfId="0" applyFont="1" applyFill="1" applyBorder="1"/>
    <xf numFmtId="4" fontId="13" fillId="3" borderId="4" xfId="0" applyNumberFormat="1" applyFont="1" applyFill="1" applyBorder="1"/>
    <xf numFmtId="2" fontId="13" fillId="3" borderId="4" xfId="0" applyNumberFormat="1" applyFont="1" applyFill="1" applyBorder="1" applyAlignment="1">
      <alignment horizontal="right"/>
    </xf>
    <xf numFmtId="0" fontId="13" fillId="6" borderId="4" xfId="0" applyFont="1" applyFill="1" applyBorder="1" applyAlignment="1">
      <alignment horizontal="left"/>
    </xf>
    <xf numFmtId="0" fontId="13" fillId="6" borderId="4" xfId="0" applyFont="1" applyFill="1" applyBorder="1"/>
    <xf numFmtId="4" fontId="13" fillId="6" borderId="4" xfId="0" applyNumberFormat="1" applyFont="1" applyFill="1" applyBorder="1"/>
    <xf numFmtId="2" fontId="13" fillId="6" borderId="4" xfId="0" applyNumberFormat="1" applyFont="1" applyFill="1" applyBorder="1" applyAlignment="1">
      <alignment horizontal="right"/>
    </xf>
    <xf numFmtId="0" fontId="22" fillId="0" borderId="4" xfId="0" applyFont="1" applyBorder="1" applyAlignment="1">
      <alignment horizontal="left"/>
    </xf>
    <xf numFmtId="0" fontId="22" fillId="0" borderId="4" xfId="0" applyFont="1" applyBorder="1"/>
    <xf numFmtId="4" fontId="22" fillId="0" borderId="4" xfId="0" applyNumberFormat="1" applyFont="1" applyBorder="1"/>
    <xf numFmtId="2" fontId="22" fillId="0" borderId="4" xfId="0" applyNumberFormat="1" applyFont="1" applyBorder="1" applyAlignment="1">
      <alignment horizontal="right"/>
    </xf>
    <xf numFmtId="16" fontId="22" fillId="0" borderId="4" xfId="0" applyNumberFormat="1" applyFont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4" xfId="0" applyFont="1" applyBorder="1"/>
    <xf numFmtId="4" fontId="13" fillId="0" borderId="4" xfId="0" applyNumberFormat="1" applyFont="1" applyBorder="1"/>
    <xf numFmtId="2" fontId="13" fillId="0" borderId="4" xfId="0" applyNumberFormat="1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22" fillId="0" borderId="2" xfId="0" applyFont="1" applyBorder="1"/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vertical="center"/>
    </xf>
    <xf numFmtId="2" fontId="23" fillId="3" borderId="4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4" fontId="17" fillId="2" borderId="4" xfId="0" applyNumberFormat="1" applyFont="1" applyFill="1" applyBorder="1" applyAlignment="1">
      <alignment horizontal="right" vertical="center"/>
    </xf>
    <xf numFmtId="2" fontId="17" fillId="2" borderId="4" xfId="0" applyNumberFormat="1" applyFont="1" applyFill="1" applyBorder="1" applyAlignment="1">
      <alignment horizontal="right" vertical="center"/>
    </xf>
    <xf numFmtId="0" fontId="13" fillId="3" borderId="3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2" fontId="0" fillId="0" borderId="0" xfId="0" applyNumberFormat="1" applyAlignment="1">
      <alignment horizontal="center"/>
    </xf>
    <xf numFmtId="0" fontId="8" fillId="2" borderId="7" xfId="0" applyFont="1" applyFill="1" applyBorder="1" applyAlignment="1">
      <alignment horizontal="right" wrapText="1"/>
    </xf>
    <xf numFmtId="0" fontId="8" fillId="3" borderId="2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left" vertical="center" wrapText="1"/>
    </xf>
    <xf numFmtId="4" fontId="8" fillId="8" borderId="4" xfId="0" applyNumberFormat="1" applyFont="1" applyFill="1" applyBorder="1"/>
    <xf numFmtId="0" fontId="15" fillId="9" borderId="4" xfId="0" applyFont="1" applyFill="1" applyBorder="1" applyAlignment="1">
      <alignment horizontal="left" vertical="center" wrapText="1"/>
    </xf>
    <xf numFmtId="4" fontId="13" fillId="9" borderId="4" xfId="0" applyNumberFormat="1" applyFont="1" applyFill="1" applyBorder="1"/>
    <xf numFmtId="0" fontId="24" fillId="7" borderId="4" xfId="0" applyFont="1" applyFill="1" applyBorder="1" applyAlignment="1">
      <alignment horizontal="left" vertical="center"/>
    </xf>
    <xf numFmtId="0" fontId="24" fillId="7" borderId="4" xfId="0" applyFont="1" applyFill="1" applyBorder="1" applyAlignment="1">
      <alignment horizontal="left" vertical="center" wrapText="1"/>
    </xf>
    <xf numFmtId="4" fontId="23" fillId="7" borderId="4" xfId="0" applyNumberFormat="1" applyFont="1" applyFill="1" applyBorder="1"/>
    <xf numFmtId="4" fontId="11" fillId="7" borderId="4" xfId="0" applyNumberFormat="1" applyFont="1" applyFill="1" applyBorder="1" applyAlignment="1">
      <alignment horizontal="right"/>
    </xf>
    <xf numFmtId="0" fontId="15" fillId="9" borderId="4" xfId="0" applyFont="1" applyFill="1" applyBorder="1" applyAlignment="1">
      <alignment horizontal="left" vertical="center"/>
    </xf>
    <xf numFmtId="0" fontId="24" fillId="9" borderId="4" xfId="0" applyFont="1" applyFill="1" applyBorder="1" applyAlignment="1">
      <alignment horizontal="left" vertical="center"/>
    </xf>
    <xf numFmtId="4" fontId="18" fillId="2" borderId="4" xfId="0" applyNumberFormat="1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/>
    </xf>
    <xf numFmtId="0" fontId="24" fillId="2" borderId="4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8" fillId="8" borderId="4" xfId="0" applyNumberFormat="1" applyFont="1" applyFill="1" applyBorder="1" applyAlignment="1">
      <alignment horizontal="right"/>
    </xf>
    <xf numFmtId="0" fontId="15" fillId="10" borderId="4" xfId="0" applyFont="1" applyFill="1" applyBorder="1" applyAlignment="1">
      <alignment horizontal="left" vertical="center" wrapText="1"/>
    </xf>
    <xf numFmtId="4" fontId="8" fillId="10" borderId="4" xfId="0" applyNumberFormat="1" applyFont="1" applyFill="1" applyBorder="1" applyAlignment="1">
      <alignment horizontal="right"/>
    </xf>
    <xf numFmtId="49" fontId="25" fillId="7" borderId="13" xfId="0" applyNumberFormat="1" applyFont="1" applyFill="1" applyBorder="1" applyAlignment="1">
      <alignment horizontal="left" vertical="top" wrapText="1"/>
    </xf>
    <xf numFmtId="0" fontId="15" fillId="10" borderId="4" xfId="0" applyFont="1" applyFill="1" applyBorder="1" applyAlignment="1">
      <alignment horizontal="left" vertical="center"/>
    </xf>
    <xf numFmtId="0" fontId="24" fillId="10" borderId="4" xfId="0" applyFont="1" applyFill="1" applyBorder="1" applyAlignment="1">
      <alignment horizontal="left" vertical="center"/>
    </xf>
    <xf numFmtId="2" fontId="10" fillId="3" borderId="4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/>
    </xf>
    <xf numFmtId="4" fontId="13" fillId="0" borderId="4" xfId="0" applyNumberFormat="1" applyFont="1" applyBorder="1" applyAlignment="1">
      <alignment horizontal="center"/>
    </xf>
    <xf numFmtId="2" fontId="13" fillId="8" borderId="4" xfId="0" applyNumberFormat="1" applyFont="1" applyFill="1" applyBorder="1" applyAlignment="1">
      <alignment horizontal="center"/>
    </xf>
    <xf numFmtId="4" fontId="13" fillId="8" borderId="4" xfId="0" applyNumberFormat="1" applyFont="1" applyFill="1" applyBorder="1" applyAlignment="1">
      <alignment horizontal="center"/>
    </xf>
    <xf numFmtId="2" fontId="13" fillId="9" borderId="4" xfId="0" applyNumberFormat="1" applyFont="1" applyFill="1" applyBorder="1" applyAlignment="1">
      <alignment horizontal="center"/>
    </xf>
    <xf numFmtId="4" fontId="13" fillId="9" borderId="4" xfId="0" applyNumberFormat="1" applyFont="1" applyFill="1" applyBorder="1" applyAlignment="1">
      <alignment horizontal="center"/>
    </xf>
    <xf numFmtId="2" fontId="23" fillId="7" borderId="4" xfId="0" applyNumberFormat="1" applyFont="1" applyFill="1" applyBorder="1" applyAlignment="1">
      <alignment horizontal="center"/>
    </xf>
    <xf numFmtId="4" fontId="23" fillId="7" borderId="4" xfId="0" applyNumberFormat="1" applyFont="1" applyFill="1" applyBorder="1" applyAlignment="1">
      <alignment horizontal="center"/>
    </xf>
    <xf numFmtId="4" fontId="18" fillId="0" borderId="4" xfId="0" applyNumberFormat="1" applyFont="1" applyBorder="1"/>
    <xf numFmtId="2" fontId="18" fillId="0" borderId="4" xfId="0" applyNumberFormat="1" applyFont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2" fontId="13" fillId="7" borderId="4" xfId="0" applyNumberFormat="1" applyFont="1" applyFill="1" applyBorder="1" applyAlignment="1">
      <alignment horizontal="center"/>
    </xf>
    <xf numFmtId="4" fontId="13" fillId="7" borderId="4" xfId="0" applyNumberFormat="1" applyFont="1" applyFill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4" fontId="18" fillId="2" borderId="4" xfId="0" applyNumberFormat="1" applyFont="1" applyFill="1" applyBorder="1" applyAlignment="1">
      <alignment horizontal="center"/>
    </xf>
    <xf numFmtId="4" fontId="18" fillId="0" borderId="0" xfId="0" applyNumberFormat="1" applyFont="1"/>
    <xf numFmtId="2" fontId="18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22" fillId="0" borderId="4" xfId="0" applyNumberFormat="1" applyFont="1" applyBorder="1" applyAlignment="1">
      <alignment horizontal="center"/>
    </xf>
    <xf numFmtId="2" fontId="13" fillId="3" borderId="4" xfId="0" applyNumberFormat="1" applyFont="1" applyFill="1" applyBorder="1" applyAlignment="1">
      <alignment horizontal="center"/>
    </xf>
    <xf numFmtId="4" fontId="13" fillId="3" borderId="4" xfId="0" applyNumberFormat="1" applyFont="1" applyFill="1" applyBorder="1" applyAlignment="1">
      <alignment horizontal="center"/>
    </xf>
    <xf numFmtId="2" fontId="13" fillId="10" borderId="4" xfId="0" applyNumberFormat="1" applyFont="1" applyFill="1" applyBorder="1" applyAlignment="1">
      <alignment horizontal="center"/>
    </xf>
    <xf numFmtId="0" fontId="15" fillId="8" borderId="4" xfId="0" applyFont="1" applyFill="1" applyBorder="1" applyAlignment="1">
      <alignment horizontal="left" vertical="center"/>
    </xf>
    <xf numFmtId="0" fontId="15" fillId="8" borderId="4" xfId="0" applyFont="1" applyFill="1" applyBorder="1" applyAlignment="1">
      <alignment vertical="center" wrapText="1"/>
    </xf>
    <xf numFmtId="0" fontId="15" fillId="10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horizontal="left" vertical="center" wrapText="1"/>
    </xf>
    <xf numFmtId="4" fontId="26" fillId="0" borderId="4" xfId="0" applyNumberFormat="1" applyFont="1" applyBorder="1"/>
    <xf numFmtId="4" fontId="7" fillId="2" borderId="4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  <xf numFmtId="0" fontId="2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8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4" fontId="8" fillId="0" borderId="4" xfId="0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wrapText="1"/>
    </xf>
    <xf numFmtId="0" fontId="15" fillId="3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13" fillId="0" borderId="7" xfId="0" applyFont="1" applyBorder="1" applyAlignment="1">
      <alignment horizontal="right" vertical="center"/>
    </xf>
    <xf numFmtId="0" fontId="7" fillId="0" borderId="0" xfId="0" applyFont="1"/>
    <xf numFmtId="4" fontId="8" fillId="0" borderId="4" xfId="0" applyNumberFormat="1" applyFont="1" applyBorder="1" applyAlignment="1">
      <alignment horizontal="right" wrapText="1"/>
    </xf>
    <xf numFmtId="4" fontId="8" fillId="3" borderId="4" xfId="0" applyNumberFormat="1" applyFont="1" applyFill="1" applyBorder="1" applyAlignment="1">
      <alignment horizontal="right" wrapText="1"/>
    </xf>
    <xf numFmtId="0" fontId="15" fillId="0" borderId="1" xfId="0" applyFont="1" applyBorder="1" applyAlignment="1" quotePrefix="1">
      <alignment horizontal="left" vertical="center"/>
    </xf>
    <xf numFmtId="0" fontId="15" fillId="0" borderId="1" xfId="0" applyFont="1" applyBorder="1" applyAlignment="1" quotePrefix="1">
      <alignment horizontal="left" vertical="center" wrapText="1"/>
    </xf>
    <xf numFmtId="0" fontId="15" fillId="3" borderId="1" xfId="0" applyFont="1" applyFill="1" applyBorder="1" applyAlignment="1" quotePrefix="1">
      <alignment horizontal="left" vertical="center" wrapText="1"/>
    </xf>
    <xf numFmtId="0" fontId="8" fillId="3" borderId="4" xfId="0" applyFont="1" applyFill="1" applyBorder="1" applyAlignment="1" quotePrefix="1">
      <alignment horizontal="left" wrapText="1"/>
    </xf>
    <xf numFmtId="0" fontId="24" fillId="7" borderId="4" xfId="0" applyFont="1" applyFill="1" applyBorder="1" applyAlignment="1" quotePrefix="1">
      <alignment horizontal="left" vertical="center" wrapText="1"/>
    </xf>
    <xf numFmtId="0" fontId="12" fillId="2" borderId="4" xfId="0" applyFont="1" applyFill="1" applyBorder="1" applyAlignment="1" quotePrefix="1">
      <alignment horizontal="left" vertical="center" wrapText="1"/>
    </xf>
    <xf numFmtId="0" fontId="15" fillId="3" borderId="1" xfId="0" applyFont="1" applyFill="1" applyBorder="1" applyAlignment="1" quotePrefix="1">
      <alignment horizontal="center" vertical="center"/>
    </xf>
    <xf numFmtId="0" fontId="24" fillId="7" borderId="4" xfId="0" applyFont="1" applyFill="1" applyBorder="1" applyAlignment="1" quotePrefix="1">
      <alignment horizontal="left" vertical="center"/>
    </xf>
    <xf numFmtId="0" fontId="12" fillId="2" borderId="4" xfId="0" applyFont="1" applyFill="1" applyBorder="1" applyAlignment="1" quotePrefix="1">
      <alignment horizontal="left" vertical="center"/>
    </xf>
    <xf numFmtId="0" fontId="15" fillId="10" borderId="4" xfId="0" applyFont="1" applyFill="1" applyBorder="1" applyAlignment="1" quotePrefix="1">
      <alignment horizontal="left" vertical="center"/>
    </xf>
    <xf numFmtId="0" fontId="15" fillId="10" borderId="4" xfId="0" applyFont="1" applyFill="1" applyBorder="1" applyAlignment="1" quotePrefix="1">
      <alignment horizontal="left" vertical="center" wrapText="1"/>
    </xf>
    <xf numFmtId="0" fontId="17" fillId="2" borderId="4" xfId="0" applyFont="1" applyFill="1" applyBorder="1" applyAlignment="1" quotePrefix="1">
      <alignment horizontal="left" vertical="center"/>
    </xf>
    <xf numFmtId="0" fontId="17" fillId="2" borderId="4" xfId="0" applyFont="1" applyFill="1" applyBorder="1" applyAlignment="1" quotePrefix="1">
      <alignment horizontal="left" vertical="center" wrapText="1"/>
    </xf>
    <xf numFmtId="0" fontId="12" fillId="2" borderId="3" xfId="0" applyFont="1" applyFill="1" applyBorder="1" applyAlignment="1" quotePrefix="1">
      <alignment horizontal="left" vertical="center"/>
    </xf>
    <xf numFmtId="0" fontId="15" fillId="7" borderId="4" xfId="0" applyFont="1" applyFill="1" applyBorder="1" applyAlignment="1" quotePrefix="1">
      <alignment horizontal="left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no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F22" sqref="F22"/>
    </sheetView>
  </sheetViews>
  <sheetFormatPr defaultColWidth="9" defaultRowHeight="14.4"/>
  <cols>
    <col min="5" max="5" width="10.287037037037" customWidth="1"/>
    <col min="6" max="6" width="14.4259259259259" customWidth="1"/>
    <col min="7" max="7" width="14.1388888888889" customWidth="1"/>
    <col min="8" max="8" width="15" customWidth="1"/>
    <col min="9" max="9" width="14.4259259259259" customWidth="1"/>
    <col min="10" max="10" width="12.1388888888889" customWidth="1"/>
    <col min="11" max="11" width="13.5740740740741" customWidth="1"/>
    <col min="14" max="14" width="11.712962962963" customWidth="1"/>
  </cols>
  <sheetData>
    <row r="1" ht="55.5" customHeight="1" spans="1:1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15.6" spans="1:1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231"/>
      <c r="K2" s="231"/>
    </row>
    <row r="3" ht="18" customHeight="1" spans="1:11">
      <c r="A3" s="97" t="s">
        <v>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</row>
    <row r="4" ht="17.4" spans="1:11">
      <c r="A4" s="206"/>
      <c r="B4" s="207"/>
      <c r="C4" s="207"/>
      <c r="D4" s="207"/>
      <c r="E4" s="208"/>
      <c r="F4" s="209"/>
      <c r="G4" s="209"/>
      <c r="H4" s="209"/>
      <c r="I4" s="209"/>
      <c r="J4" s="209"/>
      <c r="K4" s="232" t="s">
        <v>3</v>
      </c>
    </row>
    <row r="5" ht="39.6" spans="1:11">
      <c r="A5" s="210"/>
      <c r="B5" s="211"/>
      <c r="C5" s="211"/>
      <c r="D5" s="212"/>
      <c r="E5" s="213"/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3" t="s">
        <v>9</v>
      </c>
    </row>
    <row r="6" s="204" customFormat="1" ht="10.2" spans="1:11">
      <c r="A6" s="214">
        <v>1</v>
      </c>
      <c r="B6" s="215"/>
      <c r="C6" s="215"/>
      <c r="D6" s="215"/>
      <c r="E6" s="216"/>
      <c r="F6" s="217">
        <v>2</v>
      </c>
      <c r="G6" s="217">
        <v>3</v>
      </c>
      <c r="H6" s="217">
        <v>4</v>
      </c>
      <c r="I6" s="217">
        <v>5</v>
      </c>
      <c r="J6" s="217" t="s">
        <v>10</v>
      </c>
      <c r="K6" s="217" t="s">
        <v>11</v>
      </c>
    </row>
    <row r="7" spans="1:11">
      <c r="A7" s="218" t="s">
        <v>12</v>
      </c>
      <c r="B7" s="219"/>
      <c r="C7" s="219"/>
      <c r="D7" s="219"/>
      <c r="E7" s="220"/>
      <c r="F7" s="167">
        <f>F8+F9</f>
        <v>9239587.33</v>
      </c>
      <c r="G7" s="167">
        <f t="shared" ref="G7:J7" si="0">G8+G9</f>
        <v>8796791.88</v>
      </c>
      <c r="H7" s="167">
        <f t="shared" si="0"/>
        <v>11632795.53</v>
      </c>
      <c r="I7" s="167">
        <f t="shared" si="0"/>
        <v>10820939</v>
      </c>
      <c r="J7" s="167">
        <f t="shared" si="0"/>
        <v>117.114959938368</v>
      </c>
      <c r="K7" s="167">
        <f>I7/H7*100</f>
        <v>93.0209679358131</v>
      </c>
    </row>
    <row r="8" spans="1:11">
      <c r="A8" s="221" t="s">
        <v>13</v>
      </c>
      <c r="B8" s="222"/>
      <c r="C8" s="222"/>
      <c r="D8" s="222"/>
      <c r="E8" s="223"/>
      <c r="F8" s="224">
        <v>9239587.33</v>
      </c>
      <c r="G8" s="224">
        <v>8796791.88</v>
      </c>
      <c r="H8" s="224">
        <v>11632795.53</v>
      </c>
      <c r="I8" s="224">
        <v>10820939</v>
      </c>
      <c r="J8" s="224">
        <f>I8/F8*100</f>
        <v>117.114959938368</v>
      </c>
      <c r="K8" s="224">
        <f>I8/H8*100</f>
        <v>93.0209679358131</v>
      </c>
    </row>
    <row r="9" spans="1:11">
      <c r="A9" s="236" t="s">
        <v>14</v>
      </c>
      <c r="B9" s="223"/>
      <c r="C9" s="223"/>
      <c r="D9" s="223"/>
      <c r="E9" s="223"/>
      <c r="F9" s="224"/>
      <c r="G9" s="224"/>
      <c r="H9" s="224"/>
      <c r="I9" s="224"/>
      <c r="J9" s="224"/>
      <c r="K9" s="224"/>
    </row>
    <row r="10" spans="1:11">
      <c r="A10" s="226" t="s">
        <v>15</v>
      </c>
      <c r="B10" s="220"/>
      <c r="C10" s="220"/>
      <c r="D10" s="220"/>
      <c r="E10" s="220"/>
      <c r="F10" s="167">
        <f>F11+F12</f>
        <v>9017707.32</v>
      </c>
      <c r="G10" s="167">
        <f t="shared" ref="G10:I10" si="1">G11+G12</f>
        <v>8796791.88</v>
      </c>
      <c r="H10" s="167">
        <f t="shared" si="1"/>
        <v>11632795.53</v>
      </c>
      <c r="I10" s="167">
        <f t="shared" si="1"/>
        <v>11307004.44</v>
      </c>
      <c r="J10" s="167">
        <f>I10/F10*100</f>
        <v>125.386686867988</v>
      </c>
      <c r="K10" s="167">
        <f>I10/H10*100</f>
        <v>97.199374052782</v>
      </c>
    </row>
    <row r="11" spans="1:11">
      <c r="A11" s="237" t="s">
        <v>16</v>
      </c>
      <c r="B11" s="222"/>
      <c r="C11" s="222"/>
      <c r="D11" s="222"/>
      <c r="E11" s="222"/>
      <c r="F11" s="224">
        <v>8583771.02</v>
      </c>
      <c r="G11" s="224">
        <v>8558853.25</v>
      </c>
      <c r="H11" s="224">
        <v>10902287.75</v>
      </c>
      <c r="I11" s="224">
        <v>10912671.55</v>
      </c>
      <c r="J11" s="224">
        <f>I11/F11*100</f>
        <v>127.131438205583</v>
      </c>
      <c r="K11" s="224">
        <f>I11/H11*100</f>
        <v>100.095244229818</v>
      </c>
    </row>
    <row r="12" spans="1:11">
      <c r="A12" s="236" t="s">
        <v>17</v>
      </c>
      <c r="B12" s="223"/>
      <c r="C12" s="223"/>
      <c r="D12" s="223"/>
      <c r="E12" s="223"/>
      <c r="F12" s="224">
        <v>433936.3</v>
      </c>
      <c r="G12" s="224">
        <v>237938.63</v>
      </c>
      <c r="H12" s="224">
        <v>730507.78</v>
      </c>
      <c r="I12" s="224">
        <v>394332.89</v>
      </c>
      <c r="J12" s="224">
        <f>I12/F12*100</f>
        <v>90.8734507806791</v>
      </c>
      <c r="K12" s="224">
        <f>I12/H12*100</f>
        <v>53.9806557570133</v>
      </c>
    </row>
    <row r="13" spans="1:11">
      <c r="A13" s="238" t="s">
        <v>18</v>
      </c>
      <c r="B13" s="219"/>
      <c r="C13" s="219"/>
      <c r="D13" s="219"/>
      <c r="E13" s="219"/>
      <c r="F13" s="167">
        <f>F7-F10</f>
        <v>221880.01</v>
      </c>
      <c r="G13" s="167">
        <f t="shared" ref="G13:I13" si="2">G7-G10</f>
        <v>0</v>
      </c>
      <c r="H13" s="167">
        <f t="shared" si="2"/>
        <v>0</v>
      </c>
      <c r="I13" s="167">
        <f t="shared" si="2"/>
        <v>-486065.440000001</v>
      </c>
      <c r="J13" s="167">
        <f>I13/F13*100</f>
        <v>-219.066801015559</v>
      </c>
      <c r="K13" s="167" t="s">
        <v>19</v>
      </c>
    </row>
    <row r="14" ht="17.4" spans="1:11">
      <c r="A14" s="6"/>
      <c r="B14" s="227"/>
      <c r="C14" s="227"/>
      <c r="D14" s="227"/>
      <c r="E14" s="227"/>
      <c r="F14" s="227"/>
      <c r="G14" s="227"/>
      <c r="H14" s="227"/>
      <c r="I14" s="233"/>
      <c r="J14" s="233"/>
      <c r="K14" s="233"/>
    </row>
    <row r="15" ht="18" customHeight="1" spans="1:11">
      <c r="A15" s="97" t="s">
        <v>20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</row>
    <row r="16" ht="17.4" spans="1:11">
      <c r="A16" s="6"/>
      <c r="B16" s="227"/>
      <c r="C16" s="227"/>
      <c r="D16" s="227"/>
      <c r="E16" s="227"/>
      <c r="F16" s="227"/>
      <c r="G16" s="227"/>
      <c r="H16" s="227"/>
      <c r="I16" s="233"/>
      <c r="J16" s="233"/>
      <c r="K16" s="233"/>
    </row>
    <row r="17" ht="39" customHeight="1" spans="1:11">
      <c r="A17" s="210"/>
      <c r="B17" s="211"/>
      <c r="C17" s="211"/>
      <c r="D17" s="212"/>
      <c r="E17" s="213"/>
      <c r="F17" s="13" t="s">
        <v>4</v>
      </c>
      <c r="G17" s="13" t="s">
        <v>5</v>
      </c>
      <c r="H17" s="13" t="s">
        <v>6</v>
      </c>
      <c r="I17" s="13" t="s">
        <v>7</v>
      </c>
      <c r="J17" s="13" t="s">
        <v>8</v>
      </c>
      <c r="K17" s="13" t="s">
        <v>9</v>
      </c>
    </row>
    <row r="18" s="204" customFormat="1" ht="10.2" spans="1:11">
      <c r="A18" s="214">
        <v>1</v>
      </c>
      <c r="B18" s="215"/>
      <c r="C18" s="215"/>
      <c r="D18" s="215"/>
      <c r="E18" s="216"/>
      <c r="F18" s="217">
        <v>2</v>
      </c>
      <c r="G18" s="217">
        <v>3</v>
      </c>
      <c r="H18" s="217">
        <v>4</v>
      </c>
      <c r="I18" s="217">
        <v>5</v>
      </c>
      <c r="J18" s="217" t="s">
        <v>10</v>
      </c>
      <c r="K18" s="217" t="s">
        <v>11</v>
      </c>
    </row>
    <row r="19" ht="27.75" customHeight="1" spans="1:11">
      <c r="A19" s="228" t="s">
        <v>21</v>
      </c>
      <c r="B19" s="228"/>
      <c r="C19" s="228"/>
      <c r="D19" s="228"/>
      <c r="E19" s="228"/>
      <c r="F19" s="224">
        <v>0</v>
      </c>
      <c r="G19" s="224">
        <v>0</v>
      </c>
      <c r="H19" s="224">
        <v>0</v>
      </c>
      <c r="I19" s="224">
        <v>0</v>
      </c>
      <c r="J19" s="224">
        <v>0</v>
      </c>
      <c r="K19" s="234">
        <v>0</v>
      </c>
    </row>
    <row r="20" ht="25.5" customHeight="1" spans="1:11">
      <c r="A20" s="228" t="s">
        <v>22</v>
      </c>
      <c r="B20" s="228"/>
      <c r="C20" s="228"/>
      <c r="D20" s="228"/>
      <c r="E20" s="228"/>
      <c r="F20" s="224">
        <v>0</v>
      </c>
      <c r="G20" s="224">
        <v>0</v>
      </c>
      <c r="H20" s="224">
        <v>0</v>
      </c>
      <c r="I20" s="224">
        <v>0</v>
      </c>
      <c r="J20" s="224">
        <v>0</v>
      </c>
      <c r="K20" s="234">
        <v>0</v>
      </c>
    </row>
    <row r="21" ht="15" customHeight="1" spans="1:14">
      <c r="A21" s="239" t="s">
        <v>23</v>
      </c>
      <c r="B21" s="229"/>
      <c r="C21" s="229"/>
      <c r="D21" s="229"/>
      <c r="E21" s="229"/>
      <c r="F21" s="167">
        <f>+F19-F20</f>
        <v>0</v>
      </c>
      <c r="G21" s="167">
        <f t="shared" ref="G21:I21" si="3">+G19-G20</f>
        <v>0</v>
      </c>
      <c r="H21" s="167">
        <f t="shared" si="3"/>
        <v>0</v>
      </c>
      <c r="I21" s="167">
        <f t="shared" si="3"/>
        <v>0</v>
      </c>
      <c r="J21" s="167">
        <v>0</v>
      </c>
      <c r="K21" s="235">
        <v>0</v>
      </c>
      <c r="N21" s="57"/>
    </row>
    <row r="22" ht="15" customHeight="1" spans="1:11">
      <c r="A22" s="230" t="s">
        <v>24</v>
      </c>
      <c r="B22" s="230"/>
      <c r="C22" s="230"/>
      <c r="D22" s="230"/>
      <c r="E22" s="230"/>
      <c r="F22" s="167">
        <v>0</v>
      </c>
      <c r="G22" s="167">
        <v>303792.56</v>
      </c>
      <c r="H22" s="167">
        <f>G22</f>
        <v>303792.56</v>
      </c>
      <c r="I22" s="167">
        <f>G23</f>
        <v>303792.56</v>
      </c>
      <c r="J22" s="167" t="e">
        <f>I22/F22*100</f>
        <v>#DIV/0!</v>
      </c>
      <c r="K22" s="235">
        <v>0</v>
      </c>
    </row>
    <row r="23" spans="1:11">
      <c r="A23" s="230" t="s">
        <v>25</v>
      </c>
      <c r="B23" s="230"/>
      <c r="C23" s="230"/>
      <c r="D23" s="230"/>
      <c r="E23" s="230"/>
      <c r="F23" s="167">
        <v>81912.55</v>
      </c>
      <c r="G23" s="167">
        <f t="shared" ref="G23:I23" si="4">G13+G22</f>
        <v>303792.56</v>
      </c>
      <c r="H23" s="167">
        <f t="shared" si="4"/>
        <v>303792.56</v>
      </c>
      <c r="I23" s="167">
        <f t="shared" si="4"/>
        <v>-182272.880000001</v>
      </c>
      <c r="J23" s="167">
        <f>I23/F23*100</f>
        <v>-222.521310836986</v>
      </c>
      <c r="K23" s="235">
        <v>0</v>
      </c>
    </row>
    <row r="24" ht="17.4" spans="1:11">
      <c r="A24" s="6"/>
      <c r="B24" s="227"/>
      <c r="C24" s="227"/>
      <c r="D24" s="227"/>
      <c r="E24" s="227"/>
      <c r="F24" s="227"/>
      <c r="G24" s="227"/>
      <c r="H24" s="227"/>
      <c r="I24" s="233"/>
      <c r="J24" s="233"/>
      <c r="K24" s="233"/>
    </row>
  </sheetData>
  <mergeCells count="17">
    <mergeCell ref="A1:K1"/>
    <mergeCell ref="A2:K2"/>
    <mergeCell ref="A3:K3"/>
    <mergeCell ref="A6:E6"/>
    <mergeCell ref="A7:E7"/>
    <mergeCell ref="A8:E8"/>
    <mergeCell ref="A9:E9"/>
    <mergeCell ref="A11:E11"/>
    <mergeCell ref="A12:E12"/>
    <mergeCell ref="A13:E13"/>
    <mergeCell ref="A15:K15"/>
    <mergeCell ref="A18:E18"/>
    <mergeCell ref="A19:E19"/>
    <mergeCell ref="A20:E20"/>
    <mergeCell ref="A21:E21"/>
    <mergeCell ref="A22:E22"/>
    <mergeCell ref="A23:E2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130"/>
  <sheetViews>
    <sheetView topLeftCell="A109" workbookViewId="0">
      <selection activeCell="G134" sqref="G134"/>
    </sheetView>
  </sheetViews>
  <sheetFormatPr defaultColWidth="9" defaultRowHeight="14.4"/>
  <cols>
    <col min="2" max="2" width="5.13888888888889" customWidth="1"/>
    <col min="3" max="3" width="3" customWidth="1"/>
    <col min="4" max="4" width="4.57407407407407" customWidth="1"/>
    <col min="5" max="5" width="5.57407407407407" customWidth="1"/>
    <col min="6" max="6" width="60.1388888888889" customWidth="1"/>
    <col min="7" max="7" width="14.712962962963" customWidth="1"/>
    <col min="8" max="8" width="12.287037037037" customWidth="1"/>
    <col min="9" max="9" width="14.712962962963" customWidth="1"/>
    <col min="10" max="10" width="13.287037037037" customWidth="1"/>
    <col min="11" max="11" width="10.1388888888889" style="148" customWidth="1"/>
    <col min="12" max="12" width="14" customWidth="1"/>
  </cols>
  <sheetData>
    <row r="1" ht="24" customHeight="1" spans="2:12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ht="15.75" customHeight="1" spans="2:12">
      <c r="B2" s="4" t="s">
        <v>26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1" spans="2:12">
      <c r="B3" s="4" t="s">
        <v>27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ht="14.25" customHeight="1" spans="2:12">
      <c r="B4" s="149" t="s">
        <v>3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5" ht="44.25" customHeight="1" spans="2:12">
      <c r="B5" s="9" t="s">
        <v>28</v>
      </c>
      <c r="C5" s="150"/>
      <c r="D5" s="150"/>
      <c r="E5" s="150"/>
      <c r="F5" s="12"/>
      <c r="G5" s="13" t="s">
        <v>4</v>
      </c>
      <c r="H5" s="13" t="s">
        <v>5</v>
      </c>
      <c r="I5" s="13" t="s">
        <v>6</v>
      </c>
      <c r="J5" s="13" t="s">
        <v>29</v>
      </c>
      <c r="K5" s="13" t="s">
        <v>8</v>
      </c>
      <c r="L5" s="13" t="s">
        <v>9</v>
      </c>
    </row>
    <row r="6" ht="15.75" customHeight="1" spans="2:12">
      <c r="B6" s="14">
        <v>1</v>
      </c>
      <c r="C6" s="15"/>
      <c r="D6" s="15"/>
      <c r="E6" s="15"/>
      <c r="F6" s="16"/>
      <c r="G6" s="17">
        <v>2</v>
      </c>
      <c r="H6" s="17">
        <v>3</v>
      </c>
      <c r="I6" s="17">
        <v>4</v>
      </c>
      <c r="J6" s="17">
        <v>5</v>
      </c>
      <c r="K6" s="175" t="s">
        <v>10</v>
      </c>
      <c r="L6" s="17" t="s">
        <v>11</v>
      </c>
    </row>
    <row r="7" ht="15.75" customHeight="1" spans="2:12">
      <c r="B7" s="83"/>
      <c r="C7" s="83"/>
      <c r="D7" s="83"/>
      <c r="E7" s="83"/>
      <c r="F7" s="83" t="s">
        <v>30</v>
      </c>
      <c r="G7" s="133">
        <f t="shared" ref="G7:J7" si="0">+G8</f>
        <v>9239587.33</v>
      </c>
      <c r="H7" s="133">
        <f t="shared" si="0"/>
        <v>8796791.88</v>
      </c>
      <c r="I7" s="133">
        <f t="shared" si="0"/>
        <v>11329002.97</v>
      </c>
      <c r="J7" s="133">
        <f t="shared" si="0"/>
        <v>10820939</v>
      </c>
      <c r="K7" s="176">
        <f>J7/G7*100</f>
        <v>117.114959938368</v>
      </c>
      <c r="L7" s="177">
        <f>J7/I7*100</f>
        <v>95.5153690810622</v>
      </c>
    </row>
    <row r="8" spans="2:12">
      <c r="B8" s="151">
        <v>6</v>
      </c>
      <c r="C8" s="151"/>
      <c r="D8" s="151"/>
      <c r="E8" s="151"/>
      <c r="F8" s="151" t="s">
        <v>31</v>
      </c>
      <c r="G8" s="152">
        <f>+G9+G14+G18+G21+G27</f>
        <v>9239587.33</v>
      </c>
      <c r="H8" s="152">
        <f>+H9+H14+H18+H21+H27</f>
        <v>8796791.88</v>
      </c>
      <c r="I8" s="152">
        <f>+I9+I14+I18+I21+I27</f>
        <v>11329002.97</v>
      </c>
      <c r="J8" s="152">
        <f>+J9+J14+J18+J21+J27</f>
        <v>10820939</v>
      </c>
      <c r="K8" s="178">
        <f t="shared" ref="K8:K30" si="1">J8/G8*100</f>
        <v>117.114959938368</v>
      </c>
      <c r="L8" s="179">
        <f t="shared" ref="L8:L27" si="2">J8/I8*100</f>
        <v>95.5153690810622</v>
      </c>
    </row>
    <row r="9" s="2" customFormat="1" spans="2:12">
      <c r="B9" s="153"/>
      <c r="C9" s="153">
        <v>63</v>
      </c>
      <c r="D9" s="153"/>
      <c r="E9" s="153"/>
      <c r="F9" s="153" t="s">
        <v>32</v>
      </c>
      <c r="G9" s="154">
        <f>+G10+G12</f>
        <v>2472383.29</v>
      </c>
      <c r="H9" s="154">
        <f t="shared" ref="H9:I9" si="3">+H10+H12</f>
        <v>0</v>
      </c>
      <c r="I9" s="154">
        <f t="shared" si="3"/>
        <v>0</v>
      </c>
      <c r="J9" s="154">
        <f>+J10</f>
        <v>1500</v>
      </c>
      <c r="K9" s="180">
        <f t="shared" si="1"/>
        <v>0.0606702045781906</v>
      </c>
      <c r="L9" s="181" t="e">
        <f t="shared" si="2"/>
        <v>#DIV/0!</v>
      </c>
    </row>
    <row r="10" s="3" customFormat="1" ht="26.4" spans="2:12">
      <c r="B10" s="155"/>
      <c r="C10" s="155"/>
      <c r="D10" s="155">
        <v>636</v>
      </c>
      <c r="E10" s="155"/>
      <c r="F10" s="240" t="s">
        <v>33</v>
      </c>
      <c r="G10" s="157">
        <f>SUM(G11:G11)</f>
        <v>1000</v>
      </c>
      <c r="H10" s="157">
        <f t="shared" ref="H10:J10" si="4">SUM(H11:H11)</f>
        <v>0</v>
      </c>
      <c r="I10" s="157">
        <f t="shared" si="4"/>
        <v>0</v>
      </c>
      <c r="J10" s="157">
        <f t="shared" si="4"/>
        <v>1500</v>
      </c>
      <c r="K10" s="182">
        <f t="shared" si="1"/>
        <v>150</v>
      </c>
      <c r="L10" s="183"/>
    </row>
    <row r="11" ht="26.4" spans="2:12">
      <c r="B11" s="37"/>
      <c r="C11" s="37"/>
      <c r="D11" s="37"/>
      <c r="E11" s="37">
        <v>6361</v>
      </c>
      <c r="F11" s="241" t="s">
        <v>34</v>
      </c>
      <c r="G11" s="38">
        <v>1000</v>
      </c>
      <c r="H11" s="38">
        <v>0</v>
      </c>
      <c r="I11" s="38">
        <v>0</v>
      </c>
      <c r="J11" s="184">
        <v>1500</v>
      </c>
      <c r="K11" s="185">
        <f t="shared" si="1"/>
        <v>150</v>
      </c>
      <c r="L11" s="186"/>
    </row>
    <row r="12" spans="2:12">
      <c r="B12" s="155"/>
      <c r="C12" s="155"/>
      <c r="D12" s="155">
        <v>639</v>
      </c>
      <c r="E12" s="155"/>
      <c r="F12" s="240" t="s">
        <v>35</v>
      </c>
      <c r="G12" s="158">
        <f>G13</f>
        <v>2471383.29</v>
      </c>
      <c r="H12" s="158">
        <f t="shared" ref="H12:J12" si="5">H13</f>
        <v>0</v>
      </c>
      <c r="I12" s="158">
        <f t="shared" si="5"/>
        <v>0</v>
      </c>
      <c r="J12" s="158">
        <f t="shared" si="5"/>
        <v>0</v>
      </c>
      <c r="K12" s="187">
        <f t="shared" si="1"/>
        <v>0</v>
      </c>
      <c r="L12" s="188"/>
    </row>
    <row r="13" spans="2:12">
      <c r="B13" s="87"/>
      <c r="C13" s="87"/>
      <c r="D13" s="87"/>
      <c r="E13" s="87">
        <v>6391</v>
      </c>
      <c r="F13" s="241" t="s">
        <v>36</v>
      </c>
      <c r="G13" s="38">
        <v>2471383.29</v>
      </c>
      <c r="H13" s="38">
        <v>0</v>
      </c>
      <c r="I13" s="38">
        <v>0</v>
      </c>
      <c r="J13" s="184">
        <v>0</v>
      </c>
      <c r="K13" s="185">
        <f t="shared" si="1"/>
        <v>0</v>
      </c>
      <c r="L13" s="186"/>
    </row>
    <row r="14" s="2" customFormat="1" spans="2:12">
      <c r="B14" s="153"/>
      <c r="C14" s="153">
        <v>64</v>
      </c>
      <c r="D14" s="153"/>
      <c r="E14" s="153"/>
      <c r="F14" s="153" t="s">
        <v>37</v>
      </c>
      <c r="G14" s="154">
        <f t="shared" ref="G14:J14" si="6">+G15</f>
        <v>1772.2</v>
      </c>
      <c r="H14" s="154">
        <f t="shared" si="6"/>
        <v>1500</v>
      </c>
      <c r="I14" s="154">
        <f t="shared" si="6"/>
        <v>1500</v>
      </c>
      <c r="J14" s="154">
        <f t="shared" si="6"/>
        <v>1951.12</v>
      </c>
      <c r="K14" s="180">
        <f t="shared" si="1"/>
        <v>110.095925967724</v>
      </c>
      <c r="L14" s="181">
        <f t="shared" si="2"/>
        <v>130.074666666667</v>
      </c>
    </row>
    <row r="15" s="3" customFormat="1" spans="2:12">
      <c r="B15" s="155"/>
      <c r="C15" s="155"/>
      <c r="D15" s="155">
        <v>641</v>
      </c>
      <c r="E15" s="155"/>
      <c r="F15" s="240" t="s">
        <v>38</v>
      </c>
      <c r="G15" s="157">
        <f>G16+G17</f>
        <v>1772.2</v>
      </c>
      <c r="H15" s="157">
        <f t="shared" ref="H15:J15" si="7">H16+H17</f>
        <v>1500</v>
      </c>
      <c r="I15" s="157">
        <f t="shared" si="7"/>
        <v>1500</v>
      </c>
      <c r="J15" s="157">
        <f t="shared" si="7"/>
        <v>1951.12</v>
      </c>
      <c r="K15" s="182">
        <f t="shared" si="1"/>
        <v>110.095925967724</v>
      </c>
      <c r="L15" s="183"/>
    </row>
    <row r="16" ht="26.4" spans="2:12">
      <c r="B16" s="37"/>
      <c r="C16" s="37"/>
      <c r="D16" s="37"/>
      <c r="E16" s="37">
        <v>6413</v>
      </c>
      <c r="F16" s="241" t="s">
        <v>39</v>
      </c>
      <c r="G16" s="38">
        <v>0.2</v>
      </c>
      <c r="H16" s="38">
        <v>0</v>
      </c>
      <c r="I16" s="38">
        <v>0</v>
      </c>
      <c r="J16" s="184">
        <v>1.92</v>
      </c>
      <c r="K16" s="185">
        <f t="shared" si="1"/>
        <v>960</v>
      </c>
      <c r="L16" s="186"/>
    </row>
    <row r="17" spans="2:12">
      <c r="B17" s="37"/>
      <c r="C17" s="37"/>
      <c r="D17" s="37"/>
      <c r="E17" s="37">
        <v>6416</v>
      </c>
      <c r="F17" s="241" t="s">
        <v>40</v>
      </c>
      <c r="G17" s="38">
        <v>1772</v>
      </c>
      <c r="H17" s="38">
        <v>1500</v>
      </c>
      <c r="I17" s="38">
        <v>1500</v>
      </c>
      <c r="J17" s="184">
        <v>1949.2</v>
      </c>
      <c r="K17" s="185"/>
      <c r="L17" s="186"/>
    </row>
    <row r="18" s="2" customFormat="1" ht="26.4" spans="2:12">
      <c r="B18" s="153"/>
      <c r="C18" s="153">
        <v>65</v>
      </c>
      <c r="D18" s="153"/>
      <c r="E18" s="153"/>
      <c r="F18" s="153" t="s">
        <v>41</v>
      </c>
      <c r="G18" s="154">
        <f t="shared" ref="G18:J18" si="8">+G19</f>
        <v>3939188.65</v>
      </c>
      <c r="H18" s="154">
        <f t="shared" si="8"/>
        <v>4000000</v>
      </c>
      <c r="I18" s="154">
        <f t="shared" si="8"/>
        <v>4319109.7</v>
      </c>
      <c r="J18" s="154">
        <f t="shared" si="8"/>
        <v>4473753.94</v>
      </c>
      <c r="K18" s="180">
        <f t="shared" si="1"/>
        <v>113.570441466417</v>
      </c>
      <c r="L18" s="181">
        <f t="shared" si="2"/>
        <v>103.580465668654</v>
      </c>
    </row>
    <row r="19" s="3" customFormat="1" spans="2:12">
      <c r="B19" s="155"/>
      <c r="C19" s="155"/>
      <c r="D19" s="155">
        <v>652</v>
      </c>
      <c r="E19" s="155"/>
      <c r="F19" s="240" t="s">
        <v>42</v>
      </c>
      <c r="G19" s="157">
        <f>G20</f>
        <v>3939188.65</v>
      </c>
      <c r="H19" s="157">
        <f>H20</f>
        <v>4000000</v>
      </c>
      <c r="I19" s="157">
        <f>I20</f>
        <v>4319109.7</v>
      </c>
      <c r="J19" s="157">
        <f>SUM(J20)</f>
        <v>4473753.94</v>
      </c>
      <c r="K19" s="182">
        <f t="shared" si="1"/>
        <v>113.570441466417</v>
      </c>
      <c r="L19" s="183"/>
    </row>
    <row r="20" spans="2:12">
      <c r="B20" s="37"/>
      <c r="C20" s="37"/>
      <c r="D20" s="37"/>
      <c r="E20" s="37">
        <v>6526</v>
      </c>
      <c r="F20" s="241" t="s">
        <v>43</v>
      </c>
      <c r="G20" s="38">
        <v>3939188.65</v>
      </c>
      <c r="H20" s="38">
        <v>4000000</v>
      </c>
      <c r="I20" s="38">
        <v>4319109.7</v>
      </c>
      <c r="J20" s="184">
        <v>4473753.94</v>
      </c>
      <c r="K20" s="185">
        <f t="shared" si="1"/>
        <v>113.570441466417</v>
      </c>
      <c r="L20" s="186"/>
    </row>
    <row r="21" s="2" customFormat="1" ht="26.4" spans="2:12">
      <c r="B21" s="159"/>
      <c r="C21" s="159">
        <v>66</v>
      </c>
      <c r="D21" s="160"/>
      <c r="E21" s="160"/>
      <c r="F21" s="153" t="s">
        <v>44</v>
      </c>
      <c r="G21" s="154">
        <f>+G24+G22</f>
        <v>81710.47</v>
      </c>
      <c r="H21" s="154">
        <f t="shared" ref="H21:J21" si="9">+H24+H22</f>
        <v>100000</v>
      </c>
      <c r="I21" s="154">
        <f t="shared" si="9"/>
        <v>100000</v>
      </c>
      <c r="J21" s="154">
        <f t="shared" si="9"/>
        <v>96236.15</v>
      </c>
      <c r="K21" s="180">
        <f t="shared" si="1"/>
        <v>117.77701193005</v>
      </c>
      <c r="L21" s="181">
        <f t="shared" si="2"/>
        <v>96.23615</v>
      </c>
    </row>
    <row r="22" s="2" customFormat="1" ht="25.5" customHeight="1" spans="2:12">
      <c r="B22" s="155"/>
      <c r="C22" s="155"/>
      <c r="D22" s="155">
        <v>661</v>
      </c>
      <c r="E22" s="155"/>
      <c r="F22" s="156" t="s">
        <v>45</v>
      </c>
      <c r="G22" s="157">
        <f>G23</f>
        <v>74439.73</v>
      </c>
      <c r="H22" s="157">
        <f t="shared" ref="H22:J22" si="10">H23</f>
        <v>100000</v>
      </c>
      <c r="I22" s="157">
        <f t="shared" si="10"/>
        <v>100000</v>
      </c>
      <c r="J22" s="157">
        <f t="shared" si="10"/>
        <v>95230.57</v>
      </c>
      <c r="K22" s="182">
        <f t="shared" si="1"/>
        <v>127.929762775873</v>
      </c>
      <c r="L22" s="183"/>
    </row>
    <row r="23" s="2" customFormat="1" ht="25.5" customHeight="1" spans="2:12">
      <c r="B23" s="37"/>
      <c r="C23" s="37"/>
      <c r="D23" s="37"/>
      <c r="E23" s="37">
        <v>6615</v>
      </c>
      <c r="F23" s="85" t="s">
        <v>46</v>
      </c>
      <c r="G23" s="161">
        <v>74439.73</v>
      </c>
      <c r="H23" s="161">
        <v>100000</v>
      </c>
      <c r="I23" s="161">
        <v>100000</v>
      </c>
      <c r="J23" s="161">
        <v>95230.57</v>
      </c>
      <c r="K23" s="189">
        <f t="shared" si="1"/>
        <v>127.929762775873</v>
      </c>
      <c r="L23" s="190"/>
    </row>
    <row r="24" s="3" customFormat="1" ht="26.4" spans="2:12">
      <c r="B24" s="155"/>
      <c r="C24" s="155"/>
      <c r="D24" s="155">
        <v>663</v>
      </c>
      <c r="E24" s="155"/>
      <c r="F24" s="156" t="s">
        <v>47</v>
      </c>
      <c r="G24" s="157">
        <f>SUM(G25:G26)</f>
        <v>7270.74</v>
      </c>
      <c r="H24" s="157">
        <f t="shared" ref="H24:I24" si="11">SUM(H25:H26)</f>
        <v>0</v>
      </c>
      <c r="I24" s="157">
        <f t="shared" si="11"/>
        <v>0</v>
      </c>
      <c r="J24" s="157">
        <f t="shared" ref="J24" si="12">SUM(J25:J26)</f>
        <v>1005.58</v>
      </c>
      <c r="K24" s="182">
        <f t="shared" si="1"/>
        <v>13.8305041852686</v>
      </c>
      <c r="L24" s="183"/>
    </row>
    <row r="25" spans="2:12">
      <c r="B25" s="37"/>
      <c r="C25" s="88"/>
      <c r="D25" s="37"/>
      <c r="E25" s="37">
        <v>6631</v>
      </c>
      <c r="F25" s="85" t="s">
        <v>48</v>
      </c>
      <c r="G25" s="38">
        <v>7270.74</v>
      </c>
      <c r="H25" s="38"/>
      <c r="I25" s="38"/>
      <c r="J25" s="184">
        <v>1005.58</v>
      </c>
      <c r="K25" s="185">
        <f t="shared" si="1"/>
        <v>13.8305041852686</v>
      </c>
      <c r="L25" s="186"/>
    </row>
    <row r="26" spans="2:12">
      <c r="B26" s="37"/>
      <c r="C26" s="88"/>
      <c r="D26" s="37"/>
      <c r="E26" s="37">
        <v>6632</v>
      </c>
      <c r="F26" s="85" t="s">
        <v>49</v>
      </c>
      <c r="G26" s="38">
        <v>0</v>
      </c>
      <c r="H26" s="38">
        <v>0</v>
      </c>
      <c r="I26" s="38">
        <v>0</v>
      </c>
      <c r="J26" s="184">
        <v>0</v>
      </c>
      <c r="K26" s="185" t="e">
        <f t="shared" si="1"/>
        <v>#DIV/0!</v>
      </c>
      <c r="L26" s="186"/>
    </row>
    <row r="27" s="2" customFormat="1" ht="26.4" spans="2:12">
      <c r="B27" s="159"/>
      <c r="C27" s="159">
        <v>67</v>
      </c>
      <c r="D27" s="160"/>
      <c r="E27" s="160"/>
      <c r="F27" s="153" t="s">
        <v>50</v>
      </c>
      <c r="G27" s="154">
        <f t="shared" ref="G27:J27" si="13">G28</f>
        <v>2744532.72</v>
      </c>
      <c r="H27" s="154">
        <f t="shared" si="13"/>
        <v>4695291.88</v>
      </c>
      <c r="I27" s="154">
        <f t="shared" si="13"/>
        <v>6908393.27</v>
      </c>
      <c r="J27" s="154">
        <f t="shared" si="13"/>
        <v>6247497.79</v>
      </c>
      <c r="K27" s="180">
        <f t="shared" si="1"/>
        <v>227.634297979876</v>
      </c>
      <c r="L27" s="181">
        <f t="shared" si="2"/>
        <v>90.4334415518878</v>
      </c>
    </row>
    <row r="28" s="3" customFormat="1" ht="26.4" spans="2:12">
      <c r="B28" s="155"/>
      <c r="C28" s="155"/>
      <c r="D28" s="155">
        <v>671</v>
      </c>
      <c r="E28" s="155"/>
      <c r="F28" s="156" t="s">
        <v>51</v>
      </c>
      <c r="G28" s="157">
        <f>G29+G30</f>
        <v>2744532.72</v>
      </c>
      <c r="H28" s="157">
        <f t="shared" ref="H28:J28" si="14">H29+H30</f>
        <v>4695291.88</v>
      </c>
      <c r="I28" s="157">
        <f t="shared" si="14"/>
        <v>6908393.27</v>
      </c>
      <c r="J28" s="157">
        <f t="shared" si="14"/>
        <v>6247497.79</v>
      </c>
      <c r="K28" s="182">
        <f t="shared" si="1"/>
        <v>227.634297979876</v>
      </c>
      <c r="L28" s="183"/>
    </row>
    <row r="29" spans="2:12">
      <c r="B29" s="37"/>
      <c r="C29" s="88"/>
      <c r="D29" s="37"/>
      <c r="E29" s="37">
        <v>6711</v>
      </c>
      <c r="F29" s="85" t="s">
        <v>52</v>
      </c>
      <c r="G29" s="38">
        <v>2373918.88</v>
      </c>
      <c r="H29" s="38">
        <v>4558853.25</v>
      </c>
      <c r="I29" s="38">
        <v>6390079.64</v>
      </c>
      <c r="J29" s="184">
        <v>5729385.89</v>
      </c>
      <c r="K29" s="185">
        <f t="shared" si="1"/>
        <v>241.34716389298</v>
      </c>
      <c r="L29" s="186"/>
    </row>
    <row r="30" spans="2:12">
      <c r="B30" s="37"/>
      <c r="C30" s="37"/>
      <c r="D30" s="37"/>
      <c r="E30" s="37">
        <v>6712</v>
      </c>
      <c r="F30" s="85" t="s">
        <v>53</v>
      </c>
      <c r="G30" s="38">
        <v>370613.84</v>
      </c>
      <c r="H30" s="38">
        <v>136438.63</v>
      </c>
      <c r="I30" s="38">
        <v>518313.63</v>
      </c>
      <c r="J30" s="184">
        <v>518111.9</v>
      </c>
      <c r="K30" s="185">
        <f t="shared" si="1"/>
        <v>139.798314061882</v>
      </c>
      <c r="L30" s="186"/>
    </row>
    <row r="31" spans="2:12">
      <c r="B31" s="162"/>
      <c r="C31" s="162"/>
      <c r="D31" s="162"/>
      <c r="E31" s="162"/>
      <c r="F31" s="163"/>
      <c r="G31" s="164"/>
      <c r="H31" s="164"/>
      <c r="I31" s="164"/>
      <c r="J31" s="191"/>
      <c r="K31" s="192"/>
      <c r="L31" s="193"/>
    </row>
    <row r="32" ht="45" customHeight="1" spans="2:12">
      <c r="B32" s="9" t="s">
        <v>28</v>
      </c>
      <c r="C32" s="150"/>
      <c r="D32" s="150"/>
      <c r="E32" s="150"/>
      <c r="F32" s="12"/>
      <c r="G32" s="13" t="s">
        <v>4</v>
      </c>
      <c r="H32" s="13" t="s">
        <v>5</v>
      </c>
      <c r="I32" s="13" t="s">
        <v>6</v>
      </c>
      <c r="J32" s="13" t="s">
        <v>54</v>
      </c>
      <c r="K32" s="13" t="s">
        <v>8</v>
      </c>
      <c r="L32" s="13" t="s">
        <v>9</v>
      </c>
    </row>
    <row r="33" spans="2:12">
      <c r="B33" s="14">
        <v>1</v>
      </c>
      <c r="C33" s="15"/>
      <c r="D33" s="15"/>
      <c r="E33" s="15"/>
      <c r="F33" s="16"/>
      <c r="G33" s="17">
        <v>2</v>
      </c>
      <c r="H33" s="17">
        <v>3</v>
      </c>
      <c r="I33" s="17">
        <v>4</v>
      </c>
      <c r="J33" s="17">
        <v>5</v>
      </c>
      <c r="K33" s="175" t="s">
        <v>10</v>
      </c>
      <c r="L33" s="17" t="s">
        <v>11</v>
      </c>
    </row>
    <row r="34" spans="2:12">
      <c r="B34" s="88"/>
      <c r="C34" s="88">
        <v>92</v>
      </c>
      <c r="D34" s="165"/>
      <c r="E34" s="165"/>
      <c r="F34" s="83" t="s">
        <v>55</v>
      </c>
      <c r="G34" s="133">
        <f t="shared" ref="G34" si="15">G35</f>
        <v>81912.55</v>
      </c>
      <c r="H34" s="133">
        <v>0</v>
      </c>
      <c r="I34" s="133">
        <v>303792.56</v>
      </c>
      <c r="J34" s="133">
        <v>303792.56</v>
      </c>
      <c r="K34" s="176">
        <f t="shared" ref="K34:K37" si="16">J34/G34*100</f>
        <v>370.874255532272</v>
      </c>
      <c r="L34" s="177">
        <f>J34/I34*100</f>
        <v>100</v>
      </c>
    </row>
    <row r="35" spans="2:12">
      <c r="B35" s="87"/>
      <c r="C35" s="165"/>
      <c r="D35" s="87">
        <v>922</v>
      </c>
      <c r="E35" s="87"/>
      <c r="F35" s="86" t="s">
        <v>56</v>
      </c>
      <c r="G35" s="125">
        <f>SUM(G36)</f>
        <v>81912.55</v>
      </c>
      <c r="H35" s="125"/>
      <c r="I35" s="125"/>
      <c r="J35" s="125">
        <v>303792.56</v>
      </c>
      <c r="K35" s="189">
        <f t="shared" si="16"/>
        <v>370.874255532272</v>
      </c>
      <c r="L35" s="194"/>
    </row>
    <row r="36" spans="2:12">
      <c r="B36" s="37"/>
      <c r="C36" s="88"/>
      <c r="D36" s="37"/>
      <c r="E36" s="37">
        <v>9221</v>
      </c>
      <c r="F36" s="85" t="s">
        <v>57</v>
      </c>
      <c r="G36" s="38">
        <v>81912.55</v>
      </c>
      <c r="H36" s="38"/>
      <c r="I36" s="38"/>
      <c r="J36" s="184">
        <v>303792.56</v>
      </c>
      <c r="K36" s="185">
        <f t="shared" si="16"/>
        <v>370.874255532272</v>
      </c>
      <c r="L36" s="186"/>
    </row>
    <row r="37" spans="2:12">
      <c r="B37" s="242" t="s">
        <v>58</v>
      </c>
      <c r="C37" s="138"/>
      <c r="D37" s="138"/>
      <c r="E37" s="138"/>
      <c r="F37" s="166"/>
      <c r="G37" s="167">
        <f>+G34+G7</f>
        <v>9321499.88</v>
      </c>
      <c r="H37" s="167">
        <f>+H34+H7</f>
        <v>8796791.88</v>
      </c>
      <c r="I37" s="167">
        <f>+I34+I7</f>
        <v>11632795.53</v>
      </c>
      <c r="J37" s="167">
        <f>+J34+J7</f>
        <v>11124731.56</v>
      </c>
      <c r="K37" s="195">
        <f t="shared" si="16"/>
        <v>119.344866204086</v>
      </c>
      <c r="L37" s="196">
        <f t="shared" ref="L37" si="17">J37/I37*100</f>
        <v>95.6324860289193</v>
      </c>
    </row>
    <row r="38" ht="23.25" customHeight="1" spans="2:12">
      <c r="B38" s="162"/>
      <c r="C38" s="162"/>
      <c r="D38" s="162"/>
      <c r="E38" s="162"/>
      <c r="F38" s="163"/>
      <c r="G38" s="164"/>
      <c r="H38" s="164"/>
      <c r="I38" s="164"/>
      <c r="J38" s="191"/>
      <c r="K38" s="192"/>
      <c r="L38" s="193"/>
    </row>
    <row r="39" ht="41.25" customHeight="1" spans="2:12">
      <c r="B39" s="9" t="s">
        <v>28</v>
      </c>
      <c r="C39" s="150"/>
      <c r="D39" s="150"/>
      <c r="E39" s="150"/>
      <c r="F39" s="12"/>
      <c r="G39" s="13" t="s">
        <v>4</v>
      </c>
      <c r="H39" s="13" t="s">
        <v>5</v>
      </c>
      <c r="I39" s="13" t="s">
        <v>6</v>
      </c>
      <c r="J39" s="13" t="s">
        <v>29</v>
      </c>
      <c r="K39" s="13" t="s">
        <v>8</v>
      </c>
      <c r="L39" s="13" t="s">
        <v>9</v>
      </c>
    </row>
    <row r="40" spans="2:12">
      <c r="B40" s="14">
        <v>1</v>
      </c>
      <c r="C40" s="15"/>
      <c r="D40" s="15"/>
      <c r="E40" s="15"/>
      <c r="F40" s="16"/>
      <c r="G40" s="17">
        <v>2</v>
      </c>
      <c r="H40" s="17">
        <v>3</v>
      </c>
      <c r="I40" s="17">
        <v>4</v>
      </c>
      <c r="J40" s="17">
        <v>5</v>
      </c>
      <c r="K40" s="175" t="s">
        <v>10</v>
      </c>
      <c r="L40" s="17" t="s">
        <v>11</v>
      </c>
    </row>
    <row r="41" spans="2:12">
      <c r="B41" s="83"/>
      <c r="C41" s="83"/>
      <c r="D41" s="83"/>
      <c r="E41" s="83"/>
      <c r="F41" s="83" t="s">
        <v>59</v>
      </c>
      <c r="G41" s="168">
        <f>+G42+G94</f>
        <v>9017707.32</v>
      </c>
      <c r="H41" s="168">
        <f t="shared" ref="H41:J41" si="18">+H42+H94</f>
        <v>8796791.88</v>
      </c>
      <c r="I41" s="168">
        <f t="shared" si="18"/>
        <v>11329002.97</v>
      </c>
      <c r="J41" s="168">
        <f t="shared" si="18"/>
        <v>11307004.44</v>
      </c>
      <c r="K41" s="176">
        <f>J41/G41*100</f>
        <v>125.386686867988</v>
      </c>
      <c r="L41" s="176">
        <f>J41/I41*100</f>
        <v>99.8058211295535</v>
      </c>
    </row>
    <row r="42" s="2" customFormat="1" spans="2:12">
      <c r="B42" s="151">
        <v>3</v>
      </c>
      <c r="C42" s="151"/>
      <c r="D42" s="151"/>
      <c r="E42" s="151"/>
      <c r="F42" s="151" t="s">
        <v>60</v>
      </c>
      <c r="G42" s="169">
        <f>+G43+G53+G85+G91</f>
        <v>8583771.02</v>
      </c>
      <c r="H42" s="169">
        <f t="shared" ref="H42:J42" si="19">+H43+H53+H85+H91</f>
        <v>8558853.25</v>
      </c>
      <c r="I42" s="169">
        <f t="shared" si="19"/>
        <v>10709189.34</v>
      </c>
      <c r="J42" s="169">
        <f t="shared" si="19"/>
        <v>10912671.55</v>
      </c>
      <c r="K42" s="178">
        <f t="shared" ref="K42:K94" si="20">J42/G42*100</f>
        <v>127.131438205583</v>
      </c>
      <c r="L42" s="178">
        <f t="shared" ref="L42:L43" si="21">J42/I42*100</f>
        <v>101.900071084185</v>
      </c>
    </row>
    <row r="43" s="2" customFormat="1" spans="2:12">
      <c r="B43" s="170"/>
      <c r="C43" s="170">
        <v>31</v>
      </c>
      <c r="D43" s="170"/>
      <c r="E43" s="170"/>
      <c r="F43" s="170" t="s">
        <v>61</v>
      </c>
      <c r="G43" s="171">
        <f>+G44+G48+G50</f>
        <v>5297317.14</v>
      </c>
      <c r="H43" s="171">
        <f t="shared" ref="H43:J43" si="22">+H44+H48+H50</f>
        <v>5192806.41</v>
      </c>
      <c r="I43" s="171">
        <f t="shared" si="22"/>
        <v>7343142.5</v>
      </c>
      <c r="J43" s="171">
        <f t="shared" si="22"/>
        <v>7479518.42</v>
      </c>
      <c r="K43" s="197">
        <f t="shared" si="20"/>
        <v>141.194461693113</v>
      </c>
      <c r="L43" s="197">
        <f t="shared" si="21"/>
        <v>101.857187437122</v>
      </c>
    </row>
    <row r="44" s="3" customFormat="1" spans="2:12">
      <c r="B44" s="155"/>
      <c r="C44" s="155"/>
      <c r="D44" s="155">
        <v>311</v>
      </c>
      <c r="E44" s="155"/>
      <c r="F44" s="243" t="s">
        <v>62</v>
      </c>
      <c r="G44" s="158">
        <f>SUM(G45:G47)</f>
        <v>4265367.86</v>
      </c>
      <c r="H44" s="158">
        <v>5192806.41</v>
      </c>
      <c r="I44" s="158">
        <v>7343142.5</v>
      </c>
      <c r="J44" s="158">
        <f t="shared" ref="J44" si="23">SUM(J45:J47)</f>
        <v>6066120.62</v>
      </c>
      <c r="K44" s="182">
        <f t="shared" si="20"/>
        <v>142.217994299793</v>
      </c>
      <c r="L44" s="182"/>
    </row>
    <row r="45" spans="2:12">
      <c r="B45" s="37"/>
      <c r="C45" s="37"/>
      <c r="D45" s="37"/>
      <c r="E45" s="37">
        <v>3111</v>
      </c>
      <c r="F45" s="244" t="s">
        <v>63</v>
      </c>
      <c r="G45" s="38">
        <v>3439204.26</v>
      </c>
      <c r="H45" s="38"/>
      <c r="I45" s="38"/>
      <c r="J45" s="38">
        <v>4003891.92</v>
      </c>
      <c r="K45" s="185">
        <f t="shared" si="20"/>
        <v>116.419137024446</v>
      </c>
      <c r="L45" s="185"/>
    </row>
    <row r="46" spans="2:12">
      <c r="B46" s="37"/>
      <c r="C46" s="37"/>
      <c r="D46" s="37"/>
      <c r="E46" s="37">
        <v>3113</v>
      </c>
      <c r="F46" s="244" t="s">
        <v>64</v>
      </c>
      <c r="G46" s="38">
        <v>46341.14</v>
      </c>
      <c r="H46" s="38"/>
      <c r="I46" s="38"/>
      <c r="J46" s="38">
        <v>46958.25</v>
      </c>
      <c r="K46" s="185">
        <f t="shared" si="20"/>
        <v>101.331667714692</v>
      </c>
      <c r="L46" s="185"/>
    </row>
    <row r="47" spans="2:12">
      <c r="B47" s="37"/>
      <c r="C47" s="37"/>
      <c r="D47" s="37"/>
      <c r="E47" s="37">
        <v>3114</v>
      </c>
      <c r="F47" s="244" t="s">
        <v>65</v>
      </c>
      <c r="G47" s="38">
        <v>779822.46</v>
      </c>
      <c r="H47" s="38"/>
      <c r="I47" s="38"/>
      <c r="J47" s="38">
        <v>2015270.45</v>
      </c>
      <c r="K47" s="185">
        <f t="shared" si="20"/>
        <v>258.426828332182</v>
      </c>
      <c r="L47" s="185"/>
    </row>
    <row r="48" s="3" customFormat="1" spans="2:12">
      <c r="B48" s="155"/>
      <c r="C48" s="155"/>
      <c r="D48" s="155">
        <v>312</v>
      </c>
      <c r="E48" s="155"/>
      <c r="F48" s="243" t="s">
        <v>66</v>
      </c>
      <c r="G48" s="158">
        <f>SUM(G49)</f>
        <v>325942.1</v>
      </c>
      <c r="H48" s="158">
        <f t="shared" ref="H48:J48" si="24">SUM(H49)</f>
        <v>0</v>
      </c>
      <c r="I48" s="158">
        <f t="shared" si="24"/>
        <v>0</v>
      </c>
      <c r="J48" s="158">
        <f t="shared" si="24"/>
        <v>401828.69</v>
      </c>
      <c r="K48" s="182">
        <f t="shared" si="20"/>
        <v>123.282230187509</v>
      </c>
      <c r="L48" s="182"/>
    </row>
    <row r="49" spans="2:12">
      <c r="B49" s="37"/>
      <c r="C49" s="37"/>
      <c r="D49" s="37"/>
      <c r="E49" s="37">
        <v>3121</v>
      </c>
      <c r="F49" s="244" t="s">
        <v>66</v>
      </c>
      <c r="G49" s="38">
        <v>325942.1</v>
      </c>
      <c r="H49" s="38"/>
      <c r="I49" s="38"/>
      <c r="J49" s="38">
        <v>401828.69</v>
      </c>
      <c r="K49" s="185">
        <f t="shared" si="20"/>
        <v>123.282230187509</v>
      </c>
      <c r="L49" s="185"/>
    </row>
    <row r="50" s="3" customFormat="1" spans="2:12">
      <c r="B50" s="155"/>
      <c r="C50" s="155"/>
      <c r="D50" s="155">
        <v>313</v>
      </c>
      <c r="E50" s="172"/>
      <c r="F50" s="243" t="s">
        <v>67</v>
      </c>
      <c r="G50" s="158">
        <f>SUM(G51,G52)</f>
        <v>706007.18</v>
      </c>
      <c r="H50" s="158">
        <f t="shared" ref="H50:J50" si="25">SUM(H51,H52)</f>
        <v>0</v>
      </c>
      <c r="I50" s="158">
        <f t="shared" si="25"/>
        <v>0</v>
      </c>
      <c r="J50" s="158">
        <f t="shared" si="25"/>
        <v>1011569.11</v>
      </c>
      <c r="K50" s="182">
        <f t="shared" si="20"/>
        <v>143.280286469608</v>
      </c>
      <c r="L50" s="182"/>
    </row>
    <row r="51" spans="2:12">
      <c r="B51" s="37"/>
      <c r="C51" s="37"/>
      <c r="D51" s="37"/>
      <c r="E51" s="37">
        <v>3132</v>
      </c>
      <c r="F51" s="244" t="s">
        <v>68</v>
      </c>
      <c r="G51" s="38">
        <v>705661.52</v>
      </c>
      <c r="H51" s="38"/>
      <c r="I51" s="38"/>
      <c r="J51" s="38">
        <v>1011491.38</v>
      </c>
      <c r="K51" s="185">
        <f t="shared" si="20"/>
        <v>143.339455437502</v>
      </c>
      <c r="L51" s="185"/>
    </row>
    <row r="52" spans="2:12">
      <c r="B52" s="37"/>
      <c r="C52" s="37"/>
      <c r="D52" s="37"/>
      <c r="E52" s="37">
        <v>3133</v>
      </c>
      <c r="F52" s="244" t="s">
        <v>69</v>
      </c>
      <c r="G52" s="38">
        <v>345.66</v>
      </c>
      <c r="H52" s="38"/>
      <c r="I52" s="38"/>
      <c r="J52" s="38">
        <v>77.73</v>
      </c>
      <c r="K52" s="185">
        <f t="shared" si="20"/>
        <v>22.4874153792744</v>
      </c>
      <c r="L52" s="185"/>
    </row>
    <row r="53" s="2" customFormat="1" spans="2:12">
      <c r="B53" s="173"/>
      <c r="C53" s="173">
        <v>32</v>
      </c>
      <c r="D53" s="174"/>
      <c r="E53" s="174"/>
      <c r="F53" s="245" t="s">
        <v>70</v>
      </c>
      <c r="G53" s="171">
        <f>+G54+G59+G67+G77-G124</f>
        <v>3226692.32</v>
      </c>
      <c r="H53" s="171">
        <v>3344046.84</v>
      </c>
      <c r="I53" s="171">
        <v>3344046.84</v>
      </c>
      <c r="J53" s="171">
        <f>+J54+J59+J67+J77-J124</f>
        <v>3395976.57</v>
      </c>
      <c r="K53" s="197">
        <f t="shared" si="20"/>
        <v>105.246370995794</v>
      </c>
      <c r="L53" s="197">
        <f>J53/I53*100</f>
        <v>101.552900796091</v>
      </c>
    </row>
    <row r="54" s="3" customFormat="1" spans="2:12">
      <c r="B54" s="155"/>
      <c r="C54" s="155"/>
      <c r="D54" s="155">
        <v>321</v>
      </c>
      <c r="E54" s="155"/>
      <c r="F54" s="243" t="s">
        <v>71</v>
      </c>
      <c r="G54" s="158">
        <f>SUM(G55:G58)</f>
        <v>299143.08</v>
      </c>
      <c r="H54" s="158">
        <f t="shared" ref="H54:J54" si="26">SUM(H55:H58)</f>
        <v>0</v>
      </c>
      <c r="I54" s="158">
        <f t="shared" si="26"/>
        <v>0</v>
      </c>
      <c r="J54" s="158">
        <f t="shared" si="26"/>
        <v>337463.08</v>
      </c>
      <c r="K54" s="182">
        <f t="shared" si="20"/>
        <v>112.809923599102</v>
      </c>
      <c r="L54" s="182"/>
    </row>
    <row r="55" spans="2:12">
      <c r="B55" s="37"/>
      <c r="C55" s="37"/>
      <c r="D55" s="37"/>
      <c r="E55" s="37">
        <v>3211</v>
      </c>
      <c r="F55" s="244" t="s">
        <v>72</v>
      </c>
      <c r="G55" s="38">
        <v>3876.21</v>
      </c>
      <c r="H55" s="38"/>
      <c r="I55" s="38"/>
      <c r="J55" s="38">
        <v>3365.63</v>
      </c>
      <c r="K55" s="185">
        <f t="shared" si="20"/>
        <v>86.8278550439734</v>
      </c>
      <c r="L55" s="189"/>
    </row>
    <row r="56" spans="2:12">
      <c r="B56" s="37"/>
      <c r="C56" s="37"/>
      <c r="D56" s="37"/>
      <c r="E56" s="37">
        <v>3212</v>
      </c>
      <c r="F56" s="244" t="s">
        <v>73</v>
      </c>
      <c r="G56" s="38">
        <v>289002.96</v>
      </c>
      <c r="H56" s="38"/>
      <c r="I56" s="38"/>
      <c r="J56" s="38">
        <v>326728.79</v>
      </c>
      <c r="K56" s="185">
        <f t="shared" si="20"/>
        <v>113.053786715541</v>
      </c>
      <c r="L56" s="185"/>
    </row>
    <row r="57" spans="2:12">
      <c r="B57" s="37"/>
      <c r="C57" s="37"/>
      <c r="D57" s="37"/>
      <c r="E57" s="37">
        <v>3213</v>
      </c>
      <c r="F57" s="244" t="s">
        <v>74</v>
      </c>
      <c r="G57" s="38">
        <v>3487.42</v>
      </c>
      <c r="H57" s="38"/>
      <c r="I57" s="38"/>
      <c r="J57" s="38">
        <v>3319.61</v>
      </c>
      <c r="K57" s="185">
        <f t="shared" si="20"/>
        <v>95.1881333478618</v>
      </c>
      <c r="L57" s="185"/>
    </row>
    <row r="58" spans="2:12">
      <c r="B58" s="37"/>
      <c r="C58" s="37"/>
      <c r="D58" s="37"/>
      <c r="E58" s="37">
        <v>3214</v>
      </c>
      <c r="F58" s="244" t="s">
        <v>75</v>
      </c>
      <c r="G58" s="38">
        <v>2776.49</v>
      </c>
      <c r="H58" s="38"/>
      <c r="I58" s="38"/>
      <c r="J58" s="38">
        <v>4049.05</v>
      </c>
      <c r="K58" s="185">
        <f t="shared" si="20"/>
        <v>145.833408368119</v>
      </c>
      <c r="L58" s="185"/>
    </row>
    <row r="59" s="3" customFormat="1" spans="2:12">
      <c r="B59" s="155"/>
      <c r="C59" s="155"/>
      <c r="D59" s="155">
        <v>322</v>
      </c>
      <c r="E59" s="155"/>
      <c r="F59" s="243" t="s">
        <v>76</v>
      </c>
      <c r="G59" s="158">
        <f>SUM(G60:G66)</f>
        <v>1705787.88</v>
      </c>
      <c r="H59" s="158">
        <f t="shared" ref="H59:J59" si="27">SUM(H60:H66)</f>
        <v>0</v>
      </c>
      <c r="I59" s="158">
        <f t="shared" si="27"/>
        <v>0</v>
      </c>
      <c r="J59" s="158">
        <f t="shared" si="27"/>
        <v>1680923.56</v>
      </c>
      <c r="K59" s="182">
        <f t="shared" si="20"/>
        <v>98.5423556884459</v>
      </c>
      <c r="L59" s="182"/>
    </row>
    <row r="60" spans="2:12">
      <c r="B60" s="37"/>
      <c r="C60" s="37"/>
      <c r="D60" s="37"/>
      <c r="E60" s="37">
        <v>3221</v>
      </c>
      <c r="F60" s="244" t="s">
        <v>77</v>
      </c>
      <c r="G60" s="38">
        <v>145075.83</v>
      </c>
      <c r="H60" s="38"/>
      <c r="I60" s="38"/>
      <c r="J60" s="38">
        <v>94535.64</v>
      </c>
      <c r="K60" s="185">
        <f t="shared" si="20"/>
        <v>65.1629151458241</v>
      </c>
      <c r="L60" s="185"/>
    </row>
    <row r="61" spans="2:12">
      <c r="B61" s="37"/>
      <c r="C61" s="37"/>
      <c r="D61" s="37"/>
      <c r="E61" s="37">
        <v>3222</v>
      </c>
      <c r="F61" s="244" t="s">
        <v>78</v>
      </c>
      <c r="G61" s="38">
        <v>847906.13</v>
      </c>
      <c r="H61" s="38"/>
      <c r="I61" s="38"/>
      <c r="J61" s="38">
        <v>847642.65</v>
      </c>
      <c r="K61" s="185">
        <f t="shared" si="20"/>
        <v>99.9689258055016</v>
      </c>
      <c r="L61" s="185"/>
    </row>
    <row r="62" spans="2:12">
      <c r="B62" s="37"/>
      <c r="C62" s="37"/>
      <c r="D62" s="37"/>
      <c r="E62" s="37">
        <v>3223</v>
      </c>
      <c r="F62" s="244" t="s">
        <v>79</v>
      </c>
      <c r="G62" s="38">
        <v>619511.35</v>
      </c>
      <c r="H62" s="38"/>
      <c r="I62" s="38"/>
      <c r="J62" s="38">
        <v>647349.73</v>
      </c>
      <c r="K62" s="185">
        <f t="shared" si="20"/>
        <v>104.493602901706</v>
      </c>
      <c r="L62" s="185"/>
    </row>
    <row r="63" spans="2:12">
      <c r="B63" s="37"/>
      <c r="C63" s="37"/>
      <c r="D63" s="37"/>
      <c r="E63" s="37">
        <v>3224</v>
      </c>
      <c r="F63" s="244" t="s">
        <v>80</v>
      </c>
      <c r="G63" s="38">
        <v>11916.5</v>
      </c>
      <c r="H63" s="38"/>
      <c r="I63" s="38"/>
      <c r="J63" s="38">
        <v>14617.93</v>
      </c>
      <c r="K63" s="185">
        <f t="shared" si="20"/>
        <v>122.669659715521</v>
      </c>
      <c r="L63" s="185"/>
    </row>
    <row r="64" spans="2:12">
      <c r="B64" s="37"/>
      <c r="C64" s="37"/>
      <c r="D64" s="37"/>
      <c r="E64" s="37">
        <v>3225</v>
      </c>
      <c r="F64" s="244" t="s">
        <v>81</v>
      </c>
      <c r="G64" s="38">
        <v>45764.93</v>
      </c>
      <c r="H64" s="38"/>
      <c r="I64" s="38"/>
      <c r="J64" s="38">
        <v>69728.43</v>
      </c>
      <c r="K64" s="185">
        <f t="shared" si="20"/>
        <v>152.362147172518</v>
      </c>
      <c r="L64" s="185"/>
    </row>
    <row r="65" spans="2:12">
      <c r="B65" s="37"/>
      <c r="C65" s="37"/>
      <c r="D65" s="37"/>
      <c r="E65" s="37">
        <v>3226</v>
      </c>
      <c r="F65" s="244" t="s">
        <v>82</v>
      </c>
      <c r="G65" s="38">
        <v>0</v>
      </c>
      <c r="H65" s="38"/>
      <c r="I65" s="38"/>
      <c r="J65" s="38">
        <v>0</v>
      </c>
      <c r="K65" s="185" t="e">
        <f t="shared" si="20"/>
        <v>#DIV/0!</v>
      </c>
      <c r="L65" s="185"/>
    </row>
    <row r="66" spans="2:12">
      <c r="B66" s="37"/>
      <c r="C66" s="37"/>
      <c r="D66" s="37"/>
      <c r="E66" s="37">
        <v>3227</v>
      </c>
      <c r="F66" s="244" t="s">
        <v>83</v>
      </c>
      <c r="G66" s="38">
        <v>35613.14</v>
      </c>
      <c r="H66" s="38"/>
      <c r="I66" s="38"/>
      <c r="J66" s="38">
        <v>7049.18</v>
      </c>
      <c r="K66" s="185">
        <f t="shared" si="20"/>
        <v>19.7937615161146</v>
      </c>
      <c r="L66" s="185"/>
    </row>
    <row r="67" s="3" customFormat="1" spans="2:12">
      <c r="B67" s="155"/>
      <c r="C67" s="155"/>
      <c r="D67" s="155">
        <v>323</v>
      </c>
      <c r="E67" s="155"/>
      <c r="F67" s="243" t="s">
        <v>84</v>
      </c>
      <c r="G67" s="158">
        <f>SUM(G68:G76)</f>
        <v>1179041.1</v>
      </c>
      <c r="H67" s="158">
        <f t="shared" ref="H67:J67" si="28">SUM(H68:H76)</f>
        <v>0</v>
      </c>
      <c r="I67" s="158">
        <f t="shared" si="28"/>
        <v>0</v>
      </c>
      <c r="J67" s="158">
        <f t="shared" si="28"/>
        <v>1352944.75</v>
      </c>
      <c r="K67" s="182">
        <f t="shared" si="20"/>
        <v>114.749583369061</v>
      </c>
      <c r="L67" s="182"/>
    </row>
    <row r="68" spans="2:12">
      <c r="B68" s="37"/>
      <c r="C68" s="37"/>
      <c r="D68" s="37"/>
      <c r="E68" s="37">
        <v>3231</v>
      </c>
      <c r="F68" s="244" t="s">
        <v>85</v>
      </c>
      <c r="G68" s="38">
        <v>33961.2</v>
      </c>
      <c r="H68" s="38"/>
      <c r="I68" s="38"/>
      <c r="J68" s="38">
        <v>37119.61</v>
      </c>
      <c r="K68" s="185">
        <f t="shared" si="20"/>
        <v>109.300054179475</v>
      </c>
      <c r="L68" s="185"/>
    </row>
    <row r="69" spans="2:12">
      <c r="B69" s="37"/>
      <c r="C69" s="37"/>
      <c r="D69" s="37"/>
      <c r="E69" s="37">
        <v>3232</v>
      </c>
      <c r="F69" s="244" t="s">
        <v>86</v>
      </c>
      <c r="G69" s="38">
        <v>711190.87</v>
      </c>
      <c r="H69" s="38"/>
      <c r="I69" s="38"/>
      <c r="J69" s="38">
        <v>885831.11</v>
      </c>
      <c r="K69" s="185">
        <f t="shared" si="20"/>
        <v>124.556029522707</v>
      </c>
      <c r="L69" s="185"/>
    </row>
    <row r="70" spans="2:12">
      <c r="B70" s="37"/>
      <c r="C70" s="37"/>
      <c r="D70" s="37"/>
      <c r="E70" s="37">
        <v>3233</v>
      </c>
      <c r="F70" s="244" t="s">
        <v>87</v>
      </c>
      <c r="G70" s="38">
        <v>2133.23</v>
      </c>
      <c r="H70" s="38"/>
      <c r="I70" s="38"/>
      <c r="J70" s="38">
        <v>2301.84</v>
      </c>
      <c r="K70" s="185">
        <f t="shared" si="20"/>
        <v>107.903976598867</v>
      </c>
      <c r="L70" s="185"/>
    </row>
    <row r="71" spans="2:12">
      <c r="B71" s="37"/>
      <c r="C71" s="37"/>
      <c r="D71" s="37"/>
      <c r="E71" s="37">
        <v>3234</v>
      </c>
      <c r="F71" s="244" t="s">
        <v>88</v>
      </c>
      <c r="G71" s="38">
        <v>263477.27</v>
      </c>
      <c r="H71" s="38"/>
      <c r="I71" s="38"/>
      <c r="J71" s="38">
        <v>310888.79</v>
      </c>
      <c r="K71" s="185">
        <f t="shared" si="20"/>
        <v>117.994538959661</v>
      </c>
      <c r="L71" s="185"/>
    </row>
    <row r="72" spans="2:12">
      <c r="B72" s="37"/>
      <c r="C72" s="37"/>
      <c r="D72" s="37"/>
      <c r="E72" s="37">
        <v>3235</v>
      </c>
      <c r="F72" s="244" t="s">
        <v>89</v>
      </c>
      <c r="G72" s="43">
        <v>0</v>
      </c>
      <c r="H72" s="38"/>
      <c r="I72" s="38"/>
      <c r="J72" s="38">
        <v>0</v>
      </c>
      <c r="K72" s="185" t="e">
        <f t="shared" si="20"/>
        <v>#DIV/0!</v>
      </c>
      <c r="L72" s="185"/>
    </row>
    <row r="73" spans="2:12">
      <c r="B73" s="37"/>
      <c r="C73" s="37"/>
      <c r="D73" s="37"/>
      <c r="E73" s="37">
        <v>3236</v>
      </c>
      <c r="F73" s="244" t="s">
        <v>90</v>
      </c>
      <c r="G73" s="38">
        <v>23815.75</v>
      </c>
      <c r="H73" s="38"/>
      <c r="I73" s="38"/>
      <c r="J73" s="38">
        <v>20996.12</v>
      </c>
      <c r="K73" s="185">
        <f t="shared" si="20"/>
        <v>88.1606499900276</v>
      </c>
      <c r="L73" s="185"/>
    </row>
    <row r="74" spans="2:12">
      <c r="B74" s="37"/>
      <c r="C74" s="37"/>
      <c r="D74" s="37"/>
      <c r="E74" s="37">
        <v>3237</v>
      </c>
      <c r="F74" s="244" t="s">
        <v>91</v>
      </c>
      <c r="G74" s="38">
        <v>92626.44</v>
      </c>
      <c r="H74" s="38"/>
      <c r="I74" s="38"/>
      <c r="J74" s="38">
        <v>36319.38</v>
      </c>
      <c r="K74" s="185">
        <f t="shared" si="20"/>
        <v>39.2105968878864</v>
      </c>
      <c r="L74" s="185"/>
    </row>
    <row r="75" spans="2:12">
      <c r="B75" s="37"/>
      <c r="C75" s="37"/>
      <c r="D75" s="37"/>
      <c r="E75" s="37">
        <v>3238</v>
      </c>
      <c r="F75" s="244" t="s">
        <v>92</v>
      </c>
      <c r="G75" s="38">
        <v>15978.09</v>
      </c>
      <c r="H75" s="38"/>
      <c r="I75" s="38"/>
      <c r="J75" s="38">
        <v>29693.01</v>
      </c>
      <c r="K75" s="185">
        <f t="shared" si="20"/>
        <v>185.83579138683</v>
      </c>
      <c r="L75" s="185"/>
    </row>
    <row r="76" spans="2:12">
      <c r="B76" s="37"/>
      <c r="C76" s="37"/>
      <c r="D76" s="37"/>
      <c r="E76" s="37">
        <v>3239</v>
      </c>
      <c r="F76" s="244" t="s">
        <v>93</v>
      </c>
      <c r="G76" s="38">
        <v>35858.25</v>
      </c>
      <c r="H76" s="38"/>
      <c r="I76" s="38"/>
      <c r="J76" s="38">
        <v>29794.89</v>
      </c>
      <c r="K76" s="185">
        <f t="shared" si="20"/>
        <v>83.0907531739558</v>
      </c>
      <c r="L76" s="185"/>
    </row>
    <row r="77" s="3" customFormat="1" spans="2:12">
      <c r="B77" s="155"/>
      <c r="C77" s="155"/>
      <c r="D77" s="155">
        <v>329</v>
      </c>
      <c r="E77" s="155"/>
      <c r="F77" s="243" t="s">
        <v>94</v>
      </c>
      <c r="G77" s="158">
        <f>SUM(G78:G84)</f>
        <v>42720.26</v>
      </c>
      <c r="H77" s="158">
        <f t="shared" ref="H77:J77" si="29">SUM(H78:H84)</f>
        <v>0</v>
      </c>
      <c r="I77" s="158">
        <f t="shared" si="29"/>
        <v>0</v>
      </c>
      <c r="J77" s="158">
        <f t="shared" si="29"/>
        <v>24645.18</v>
      </c>
      <c r="K77" s="182">
        <f t="shared" si="20"/>
        <v>57.689676982303</v>
      </c>
      <c r="L77" s="182"/>
    </row>
    <row r="78" spans="2:12">
      <c r="B78" s="37"/>
      <c r="C78" s="37"/>
      <c r="D78" s="37"/>
      <c r="E78" s="37">
        <v>3291</v>
      </c>
      <c r="F78" s="244" t="s">
        <v>95</v>
      </c>
      <c r="G78" s="38">
        <v>6762.91</v>
      </c>
      <c r="H78" s="38"/>
      <c r="I78" s="38"/>
      <c r="J78" s="38">
        <v>6207.84</v>
      </c>
      <c r="K78" s="185">
        <f t="shared" si="20"/>
        <v>91.7924384621413</v>
      </c>
      <c r="L78" s="185"/>
    </row>
    <row r="79" spans="2:12">
      <c r="B79" s="37"/>
      <c r="C79" s="37"/>
      <c r="D79" s="37"/>
      <c r="E79" s="37">
        <v>3292</v>
      </c>
      <c r="F79" s="244" t="s">
        <v>96</v>
      </c>
      <c r="G79" s="38">
        <v>7933.6</v>
      </c>
      <c r="H79" s="38"/>
      <c r="I79" s="38"/>
      <c r="J79" s="38">
        <v>9140.74</v>
      </c>
      <c r="K79" s="185">
        <f t="shared" si="20"/>
        <v>115.21553897348</v>
      </c>
      <c r="L79" s="185"/>
    </row>
    <row r="80" spans="2:12">
      <c r="B80" s="37"/>
      <c r="C80" s="37"/>
      <c r="D80" s="37"/>
      <c r="E80" s="37">
        <v>3293</v>
      </c>
      <c r="F80" s="244" t="s">
        <v>97</v>
      </c>
      <c r="G80" s="38">
        <v>104.08</v>
      </c>
      <c r="H80" s="38"/>
      <c r="I80" s="38"/>
      <c r="J80" s="38">
        <v>250.8</v>
      </c>
      <c r="K80" s="185">
        <f t="shared" si="20"/>
        <v>240.968485780169</v>
      </c>
      <c r="L80" s="185"/>
    </row>
    <row r="81" spans="2:12">
      <c r="B81" s="37"/>
      <c r="C81" s="37"/>
      <c r="D81" s="37"/>
      <c r="E81" s="37">
        <v>3294</v>
      </c>
      <c r="F81" s="244" t="s">
        <v>98</v>
      </c>
      <c r="G81" s="38">
        <v>0</v>
      </c>
      <c r="H81" s="38"/>
      <c r="I81" s="38"/>
      <c r="J81" s="38">
        <v>0</v>
      </c>
      <c r="K81" s="185" t="e">
        <f t="shared" si="20"/>
        <v>#DIV/0!</v>
      </c>
      <c r="L81" s="185"/>
    </row>
    <row r="82" spans="2:12">
      <c r="B82" s="37"/>
      <c r="C82" s="37"/>
      <c r="D82" s="37"/>
      <c r="E82" s="37">
        <v>3295</v>
      </c>
      <c r="F82" s="244" t="s">
        <v>99</v>
      </c>
      <c r="G82" s="38">
        <v>5771.89</v>
      </c>
      <c r="H82" s="38"/>
      <c r="I82" s="38"/>
      <c r="J82" s="38">
        <v>2323.84</v>
      </c>
      <c r="K82" s="185">
        <f t="shared" si="20"/>
        <v>40.2613355417376</v>
      </c>
      <c r="L82" s="185"/>
    </row>
    <row r="83" spans="2:12">
      <c r="B83" s="37"/>
      <c r="C83" s="37"/>
      <c r="D83" s="37"/>
      <c r="E83" s="244" t="s">
        <v>100</v>
      </c>
      <c r="F83" s="244" t="s">
        <v>101</v>
      </c>
      <c r="G83" s="38">
        <v>21505.29</v>
      </c>
      <c r="H83" s="38"/>
      <c r="I83" s="38"/>
      <c r="J83" s="38">
        <v>3984.99</v>
      </c>
      <c r="K83" s="185">
        <f t="shared" si="20"/>
        <v>18.5302778990658</v>
      </c>
      <c r="L83" s="185"/>
    </row>
    <row r="84" spans="2:12">
      <c r="B84" s="37"/>
      <c r="C84" s="37"/>
      <c r="D84" s="37"/>
      <c r="E84" s="37">
        <v>3299</v>
      </c>
      <c r="F84" s="244" t="s">
        <v>102</v>
      </c>
      <c r="G84" s="38">
        <v>642.49</v>
      </c>
      <c r="H84" s="38"/>
      <c r="I84" s="38"/>
      <c r="J84" s="38">
        <v>2736.97</v>
      </c>
      <c r="K84" s="185">
        <f t="shared" si="20"/>
        <v>425.994178897726</v>
      </c>
      <c r="L84" s="185"/>
    </row>
    <row r="85" s="2" customFormat="1" spans="2:12">
      <c r="B85" s="173"/>
      <c r="C85" s="173">
        <v>34</v>
      </c>
      <c r="D85" s="173"/>
      <c r="E85" s="173"/>
      <c r="F85" s="245" t="s">
        <v>103</v>
      </c>
      <c r="G85" s="171">
        <f>+G86</f>
        <v>31594.23</v>
      </c>
      <c r="H85" s="171">
        <f t="shared" ref="H85:I85" si="30">+H86</f>
        <v>1000</v>
      </c>
      <c r="I85" s="171">
        <f t="shared" si="30"/>
        <v>1000</v>
      </c>
      <c r="J85" s="171">
        <f t="shared" ref="J85" si="31">+J86</f>
        <v>18311.17</v>
      </c>
      <c r="K85" s="197">
        <f t="shared" si="20"/>
        <v>57.9573232200943</v>
      </c>
      <c r="L85" s="197">
        <f>J85/I85*100</f>
        <v>1831.117</v>
      </c>
    </row>
    <row r="86" s="3" customFormat="1" spans="2:12">
      <c r="B86" s="155"/>
      <c r="C86" s="155"/>
      <c r="D86" s="155">
        <v>343</v>
      </c>
      <c r="E86" s="155"/>
      <c r="F86" s="243" t="s">
        <v>104</v>
      </c>
      <c r="G86" s="158">
        <f>SUM(G87:G90)</f>
        <v>31594.23</v>
      </c>
      <c r="H86" s="158">
        <v>1000</v>
      </c>
      <c r="I86" s="158">
        <v>1000</v>
      </c>
      <c r="J86" s="158">
        <f t="shared" ref="J86" si="32">SUM(J87:J90)</f>
        <v>18311.17</v>
      </c>
      <c r="K86" s="182">
        <f t="shared" si="20"/>
        <v>57.9573232200943</v>
      </c>
      <c r="L86" s="182"/>
    </row>
    <row r="87" spans="2:12">
      <c r="B87" s="37"/>
      <c r="C87" s="37"/>
      <c r="D87" s="37"/>
      <c r="E87" s="37">
        <v>3431</v>
      </c>
      <c r="F87" s="244" t="s">
        <v>105</v>
      </c>
      <c r="G87" s="38">
        <v>10121.21</v>
      </c>
      <c r="H87" s="38"/>
      <c r="I87" s="38"/>
      <c r="J87" s="38">
        <v>11309.78</v>
      </c>
      <c r="K87" s="185">
        <f t="shared" si="20"/>
        <v>111.743358748608</v>
      </c>
      <c r="L87" s="185"/>
    </row>
    <row r="88" spans="2:12">
      <c r="B88" s="37"/>
      <c r="C88" s="88"/>
      <c r="D88" s="37"/>
      <c r="E88" s="37">
        <v>3432</v>
      </c>
      <c r="F88" s="241" t="s">
        <v>106</v>
      </c>
      <c r="G88" s="38">
        <v>0</v>
      </c>
      <c r="H88" s="38"/>
      <c r="I88" s="38"/>
      <c r="J88" s="38">
        <v>0</v>
      </c>
      <c r="K88" s="185" t="e">
        <f t="shared" si="20"/>
        <v>#DIV/0!</v>
      </c>
      <c r="L88" s="185"/>
    </row>
    <row r="89" spans="2:12">
      <c r="B89" s="37"/>
      <c r="C89" s="88"/>
      <c r="D89" s="37"/>
      <c r="E89" s="37">
        <v>3433</v>
      </c>
      <c r="F89" s="241" t="s">
        <v>107</v>
      </c>
      <c r="G89" s="38">
        <v>21454.44</v>
      </c>
      <c r="H89" s="38"/>
      <c r="I89" s="38"/>
      <c r="J89" s="38">
        <v>7001.39</v>
      </c>
      <c r="K89" s="185">
        <f t="shared" si="20"/>
        <v>32.6337578608437</v>
      </c>
      <c r="L89" s="185"/>
    </row>
    <row r="90" spans="2:12">
      <c r="B90" s="37"/>
      <c r="C90" s="37"/>
      <c r="D90" s="37"/>
      <c r="E90" s="37">
        <v>3434</v>
      </c>
      <c r="F90" s="241" t="s">
        <v>108</v>
      </c>
      <c r="G90" s="38">
        <v>18.58</v>
      </c>
      <c r="H90" s="38"/>
      <c r="I90" s="38"/>
      <c r="J90" s="38">
        <v>0</v>
      </c>
      <c r="K90" s="185">
        <f t="shared" si="20"/>
        <v>0</v>
      </c>
      <c r="L90" s="185"/>
    </row>
    <row r="91" s="2" customFormat="1" ht="26.4" spans="2:12">
      <c r="B91" s="173"/>
      <c r="C91" s="173">
        <v>37</v>
      </c>
      <c r="D91" s="173"/>
      <c r="E91" s="173"/>
      <c r="F91" s="246" t="s">
        <v>109</v>
      </c>
      <c r="G91" s="171">
        <f>+G92</f>
        <v>28167.33</v>
      </c>
      <c r="H91" s="171">
        <f t="shared" ref="H91:I91" si="33">+H92</f>
        <v>21000</v>
      </c>
      <c r="I91" s="171">
        <f t="shared" si="33"/>
        <v>21000</v>
      </c>
      <c r="J91" s="171">
        <f t="shared" ref="J91" si="34">+J92</f>
        <v>18865.39</v>
      </c>
      <c r="K91" s="197">
        <f t="shared" si="20"/>
        <v>66.9761386684503</v>
      </c>
      <c r="L91" s="197">
        <f>J91/I91*100</f>
        <v>89.8351904761905</v>
      </c>
    </row>
    <row r="92" s="3" customFormat="1" spans="2:12">
      <c r="B92" s="155"/>
      <c r="C92" s="155"/>
      <c r="D92" s="155">
        <v>372</v>
      </c>
      <c r="E92" s="155"/>
      <c r="F92" s="240" t="s">
        <v>110</v>
      </c>
      <c r="G92" s="158">
        <f>SUM(G93)</f>
        <v>28167.33</v>
      </c>
      <c r="H92" s="158">
        <f t="shared" ref="H92:J92" si="35">SUM(H93)</f>
        <v>21000</v>
      </c>
      <c r="I92" s="158">
        <f t="shared" si="35"/>
        <v>21000</v>
      </c>
      <c r="J92" s="158">
        <f t="shared" si="35"/>
        <v>18865.39</v>
      </c>
      <c r="K92" s="182">
        <f t="shared" si="20"/>
        <v>66.9761386684503</v>
      </c>
      <c r="L92" s="182"/>
    </row>
    <row r="93" spans="2:12">
      <c r="B93" s="37"/>
      <c r="C93" s="37"/>
      <c r="D93" s="37"/>
      <c r="E93" s="37">
        <v>3721</v>
      </c>
      <c r="F93" s="241" t="s">
        <v>111</v>
      </c>
      <c r="G93" s="38">
        <v>28167.33</v>
      </c>
      <c r="H93" s="38">
        <v>21000</v>
      </c>
      <c r="I93" s="38">
        <v>21000</v>
      </c>
      <c r="J93" s="38">
        <v>18865.39</v>
      </c>
      <c r="K93" s="185">
        <f t="shared" si="20"/>
        <v>66.9761386684503</v>
      </c>
      <c r="L93" s="185"/>
    </row>
    <row r="94" s="2" customFormat="1" spans="2:12">
      <c r="B94" s="198">
        <v>4</v>
      </c>
      <c r="C94" s="198"/>
      <c r="D94" s="198"/>
      <c r="E94" s="198"/>
      <c r="F94" s="199" t="s">
        <v>112</v>
      </c>
      <c r="G94" s="169">
        <f>+G95+G103+G116</f>
        <v>433936.3</v>
      </c>
      <c r="H94" s="169">
        <f t="shared" ref="H94:J94" si="36">+H95+H103+H116</f>
        <v>237938.63</v>
      </c>
      <c r="I94" s="169">
        <f t="shared" si="36"/>
        <v>619813.63</v>
      </c>
      <c r="J94" s="169">
        <f t="shared" si="36"/>
        <v>394332.89</v>
      </c>
      <c r="K94" s="178">
        <f t="shared" si="20"/>
        <v>90.8734507806791</v>
      </c>
      <c r="L94" s="178">
        <f>J94/I94*100</f>
        <v>63.6212033607586</v>
      </c>
    </row>
    <row r="95" s="2" customFormat="1" spans="2:12">
      <c r="B95" s="170"/>
      <c r="C95" s="170">
        <v>41</v>
      </c>
      <c r="D95" s="170"/>
      <c r="E95" s="170"/>
      <c r="F95" s="200" t="s">
        <v>113</v>
      </c>
      <c r="G95" s="171">
        <f>+G96</f>
        <v>0</v>
      </c>
      <c r="H95" s="171">
        <f t="shared" ref="H95:I95" si="37">+H96</f>
        <v>0</v>
      </c>
      <c r="I95" s="171">
        <f t="shared" si="37"/>
        <v>0</v>
      </c>
      <c r="J95" s="171">
        <f t="shared" ref="J95" si="38">+J96</f>
        <v>0</v>
      </c>
      <c r="K95" s="197" t="e">
        <f t="shared" ref="K95:K113" si="39">J95/G95*100</f>
        <v>#DIV/0!</v>
      </c>
      <c r="L95" s="197"/>
    </row>
    <row r="96" s="3" customFormat="1" spans="2:12">
      <c r="B96" s="156"/>
      <c r="C96" s="156"/>
      <c r="D96" s="155">
        <v>412</v>
      </c>
      <c r="E96" s="155"/>
      <c r="F96" s="243" t="s">
        <v>114</v>
      </c>
      <c r="G96" s="158">
        <f>SUM(G97:G102)</f>
        <v>0</v>
      </c>
      <c r="H96" s="158"/>
      <c r="I96" s="158">
        <f t="shared" ref="I96:J96" si="40">SUM(I97:I102)</f>
        <v>0</v>
      </c>
      <c r="J96" s="158">
        <f t="shared" si="40"/>
        <v>0</v>
      </c>
      <c r="K96" s="187" t="e">
        <f t="shared" si="39"/>
        <v>#DIV/0!</v>
      </c>
      <c r="L96" s="182"/>
    </row>
    <row r="97" spans="2:12">
      <c r="B97" s="85"/>
      <c r="C97" s="85"/>
      <c r="D97" s="37"/>
      <c r="E97" s="37">
        <v>4121</v>
      </c>
      <c r="F97" s="244" t="s">
        <v>115</v>
      </c>
      <c r="G97" s="38">
        <v>0</v>
      </c>
      <c r="H97" s="38"/>
      <c r="I97" s="203"/>
      <c r="J97" s="38">
        <v>0</v>
      </c>
      <c r="K97" s="185" t="e">
        <f t="shared" si="39"/>
        <v>#DIV/0!</v>
      </c>
      <c r="L97" s="185"/>
    </row>
    <row r="98" spans="2:12">
      <c r="B98" s="85"/>
      <c r="C98" s="85"/>
      <c r="D98" s="37"/>
      <c r="E98" s="37">
        <v>4122</v>
      </c>
      <c r="F98" s="244" t="s">
        <v>116</v>
      </c>
      <c r="G98" s="38">
        <v>0</v>
      </c>
      <c r="H98" s="38"/>
      <c r="I98" s="203"/>
      <c r="J98" s="38">
        <v>0</v>
      </c>
      <c r="K98" s="185" t="e">
        <f t="shared" si="39"/>
        <v>#DIV/0!</v>
      </c>
      <c r="L98" s="185"/>
    </row>
    <row r="99" spans="2:12">
      <c r="B99" s="85"/>
      <c r="C99" s="85"/>
      <c r="D99" s="37"/>
      <c r="E99" s="37">
        <v>4123</v>
      </c>
      <c r="F99" s="244" t="s">
        <v>117</v>
      </c>
      <c r="G99" s="38">
        <v>0</v>
      </c>
      <c r="H99" s="38"/>
      <c r="I99" s="203"/>
      <c r="J99" s="38">
        <v>0</v>
      </c>
      <c r="K99" s="185" t="e">
        <f t="shared" si="39"/>
        <v>#DIV/0!</v>
      </c>
      <c r="L99" s="185"/>
    </row>
    <row r="100" spans="2:12">
      <c r="B100" s="85"/>
      <c r="C100" s="85"/>
      <c r="D100" s="37"/>
      <c r="E100" s="37">
        <v>4124</v>
      </c>
      <c r="F100" s="244" t="s">
        <v>118</v>
      </c>
      <c r="G100" s="38">
        <v>0</v>
      </c>
      <c r="H100" s="38"/>
      <c r="I100" s="203"/>
      <c r="J100" s="38">
        <v>0</v>
      </c>
      <c r="K100" s="185" t="e">
        <f t="shared" si="39"/>
        <v>#DIV/0!</v>
      </c>
      <c r="L100" s="185"/>
    </row>
    <row r="101" spans="2:12">
      <c r="B101" s="85"/>
      <c r="C101" s="85"/>
      <c r="D101" s="37"/>
      <c r="E101" s="37">
        <v>4125</v>
      </c>
      <c r="F101" s="244" t="s">
        <v>119</v>
      </c>
      <c r="G101" s="38">
        <v>0</v>
      </c>
      <c r="H101" s="38"/>
      <c r="I101" s="203"/>
      <c r="J101" s="38">
        <v>0</v>
      </c>
      <c r="K101" s="185" t="e">
        <f t="shared" si="39"/>
        <v>#DIV/0!</v>
      </c>
      <c r="L101" s="185"/>
    </row>
    <row r="102" spans="2:12">
      <c r="B102" s="85"/>
      <c r="C102" s="85"/>
      <c r="D102" s="37"/>
      <c r="E102" s="37">
        <v>4126</v>
      </c>
      <c r="F102" s="244" t="s">
        <v>120</v>
      </c>
      <c r="G102" s="38">
        <v>0</v>
      </c>
      <c r="H102" s="38"/>
      <c r="I102" s="203"/>
      <c r="J102" s="38">
        <v>0</v>
      </c>
      <c r="K102" s="185" t="e">
        <f t="shared" si="39"/>
        <v>#DIV/0!</v>
      </c>
      <c r="L102" s="185"/>
    </row>
    <row r="103" s="2" customFormat="1" spans="2:12">
      <c r="B103" s="170"/>
      <c r="C103" s="170">
        <v>42</v>
      </c>
      <c r="D103" s="170"/>
      <c r="E103" s="170"/>
      <c r="F103" s="200" t="s">
        <v>113</v>
      </c>
      <c r="G103" s="171">
        <f>+G104+G114</f>
        <v>187315.29</v>
      </c>
      <c r="H103" s="171">
        <v>171577.23</v>
      </c>
      <c r="I103" s="171">
        <v>253452.23</v>
      </c>
      <c r="J103" s="171">
        <f>J104+J112+J114</f>
        <v>341422.89</v>
      </c>
      <c r="K103" s="197">
        <f t="shared" si="39"/>
        <v>182.271767563662</v>
      </c>
      <c r="L103" s="197">
        <f>J103/I103*100</f>
        <v>134.708970601679</v>
      </c>
    </row>
    <row r="104" s="3" customFormat="1" spans="2:12">
      <c r="B104" s="156"/>
      <c r="C104" s="156"/>
      <c r="D104" s="155">
        <v>422</v>
      </c>
      <c r="E104" s="155"/>
      <c r="F104" s="243" t="s">
        <v>121</v>
      </c>
      <c r="G104" s="158">
        <f>SUM(G105:G111)</f>
        <v>177827.79</v>
      </c>
      <c r="H104" s="158">
        <f t="shared" ref="H104:J104" si="41">SUM(H105:H111)</f>
        <v>0</v>
      </c>
      <c r="I104" s="158">
        <f t="shared" si="41"/>
        <v>0</v>
      </c>
      <c r="J104" s="158">
        <f t="shared" si="41"/>
        <v>286364.54</v>
      </c>
      <c r="K104" s="182">
        <f t="shared" si="39"/>
        <v>161.034751654958</v>
      </c>
      <c r="L104" s="182"/>
    </row>
    <row r="105" spans="2:12">
      <c r="B105" s="85"/>
      <c r="C105" s="85"/>
      <c r="D105" s="37"/>
      <c r="E105" s="37">
        <v>4221</v>
      </c>
      <c r="F105" s="244" t="s">
        <v>122</v>
      </c>
      <c r="G105" s="38">
        <v>16932.31</v>
      </c>
      <c r="H105" s="38"/>
      <c r="I105" s="203"/>
      <c r="J105" s="38">
        <v>20800.88</v>
      </c>
      <c r="K105" s="189">
        <f t="shared" si="39"/>
        <v>122.847266557251</v>
      </c>
      <c r="L105" s="185"/>
    </row>
    <row r="106" spans="2:12">
      <c r="B106" s="85"/>
      <c r="C106" s="85"/>
      <c r="D106" s="37"/>
      <c r="E106" s="37">
        <v>4222</v>
      </c>
      <c r="F106" s="244" t="s">
        <v>123</v>
      </c>
      <c r="G106" s="38">
        <v>0</v>
      </c>
      <c r="H106" s="38"/>
      <c r="I106" s="203"/>
      <c r="J106" s="38">
        <v>0</v>
      </c>
      <c r="K106" s="189" t="e">
        <f t="shared" si="39"/>
        <v>#DIV/0!</v>
      </c>
      <c r="L106" s="185"/>
    </row>
    <row r="107" spans="2:12">
      <c r="B107" s="85"/>
      <c r="C107" s="85"/>
      <c r="D107" s="37"/>
      <c r="E107" s="37">
        <v>4223</v>
      </c>
      <c r="F107" s="244" t="s">
        <v>124</v>
      </c>
      <c r="G107" s="38">
        <v>30595.38</v>
      </c>
      <c r="H107" s="38"/>
      <c r="I107" s="203"/>
      <c r="J107" s="38">
        <v>18490.8</v>
      </c>
      <c r="K107" s="189">
        <f t="shared" si="39"/>
        <v>60.4365757182947</v>
      </c>
      <c r="L107" s="185"/>
    </row>
    <row r="108" spans="2:12">
      <c r="B108" s="85"/>
      <c r="C108" s="85"/>
      <c r="D108" s="37"/>
      <c r="E108" s="37">
        <v>4224</v>
      </c>
      <c r="F108" s="244" t="s">
        <v>125</v>
      </c>
      <c r="G108" s="38">
        <v>54787.36</v>
      </c>
      <c r="H108" s="38"/>
      <c r="I108" s="203"/>
      <c r="J108" s="38">
        <v>120266.4</v>
      </c>
      <c r="K108" s="189">
        <f t="shared" si="39"/>
        <v>219.514866202715</v>
      </c>
      <c r="L108" s="185"/>
    </row>
    <row r="109" spans="2:12">
      <c r="B109" s="85"/>
      <c r="C109" s="85"/>
      <c r="D109" s="37"/>
      <c r="E109" s="37">
        <v>4225</v>
      </c>
      <c r="F109" s="244" t="s">
        <v>126</v>
      </c>
      <c r="G109" s="38">
        <v>0</v>
      </c>
      <c r="H109" s="38">
        <v>0</v>
      </c>
      <c r="I109" s="38">
        <v>0</v>
      </c>
      <c r="J109" s="38">
        <v>0</v>
      </c>
      <c r="K109" s="189" t="e">
        <f t="shared" si="39"/>
        <v>#DIV/0!</v>
      </c>
      <c r="L109" s="185"/>
    </row>
    <row r="110" spans="2:12">
      <c r="B110" s="85"/>
      <c r="C110" s="85"/>
      <c r="D110" s="37"/>
      <c r="E110" s="37">
        <v>4226</v>
      </c>
      <c r="F110" s="244" t="s">
        <v>127</v>
      </c>
      <c r="G110" s="38">
        <v>0</v>
      </c>
      <c r="H110" s="38">
        <v>0</v>
      </c>
      <c r="I110" s="38">
        <v>0</v>
      </c>
      <c r="J110" s="38">
        <v>0</v>
      </c>
      <c r="K110" s="189" t="e">
        <f t="shared" si="39"/>
        <v>#DIV/0!</v>
      </c>
      <c r="L110" s="185"/>
    </row>
    <row r="111" spans="2:12">
      <c r="B111" s="85"/>
      <c r="C111" s="85"/>
      <c r="D111" s="37"/>
      <c r="E111" s="37">
        <v>4227</v>
      </c>
      <c r="F111" s="244" t="s">
        <v>128</v>
      </c>
      <c r="G111" s="38">
        <v>75512.74</v>
      </c>
      <c r="H111" s="38"/>
      <c r="I111" s="203"/>
      <c r="J111" s="38">
        <v>126806.46</v>
      </c>
      <c r="K111" s="189">
        <f t="shared" si="39"/>
        <v>167.927239827346</v>
      </c>
      <c r="L111" s="185"/>
    </row>
    <row r="112" spans="2:12">
      <c r="B112" s="201"/>
      <c r="C112" s="201"/>
      <c r="D112" s="155">
        <v>423</v>
      </c>
      <c r="E112" s="155"/>
      <c r="F112" s="243" t="s">
        <v>129</v>
      </c>
      <c r="G112" s="158">
        <f>G113</f>
        <v>0</v>
      </c>
      <c r="H112" s="158">
        <f t="shared" ref="H112:J112" si="42">H113</f>
        <v>0</v>
      </c>
      <c r="I112" s="158">
        <f t="shared" si="42"/>
        <v>0</v>
      </c>
      <c r="J112" s="158">
        <f t="shared" si="42"/>
        <v>49933.35</v>
      </c>
      <c r="K112" s="182" t="e">
        <f t="shared" si="39"/>
        <v>#DIV/0!</v>
      </c>
      <c r="L112" s="182"/>
    </row>
    <row r="113" spans="2:12">
      <c r="B113" s="85"/>
      <c r="C113" s="85"/>
      <c r="D113" s="87"/>
      <c r="E113" s="37">
        <v>4231</v>
      </c>
      <c r="F113" s="244" t="s">
        <v>130</v>
      </c>
      <c r="G113" s="38">
        <v>0</v>
      </c>
      <c r="H113" s="38"/>
      <c r="I113" s="203"/>
      <c r="J113" s="38">
        <v>49933.35</v>
      </c>
      <c r="K113" s="189" t="e">
        <f t="shared" si="39"/>
        <v>#DIV/0!</v>
      </c>
      <c r="L113" s="185"/>
    </row>
    <row r="114" s="3" customFormat="1" spans="2:12">
      <c r="B114" s="156"/>
      <c r="C114" s="156"/>
      <c r="D114" s="155">
        <v>426</v>
      </c>
      <c r="E114" s="155"/>
      <c r="F114" s="243" t="s">
        <v>131</v>
      </c>
      <c r="G114" s="158">
        <f>G115</f>
        <v>9487.5</v>
      </c>
      <c r="H114" s="158">
        <f t="shared" ref="H114:J114" si="43">H115</f>
        <v>0</v>
      </c>
      <c r="I114" s="158">
        <f t="shared" si="43"/>
        <v>0</v>
      </c>
      <c r="J114" s="158">
        <f t="shared" si="43"/>
        <v>5125</v>
      </c>
      <c r="K114" s="187">
        <f t="shared" ref="K114:K120" si="44">J114/G114*100</f>
        <v>54.0184453227931</v>
      </c>
      <c r="L114" s="182"/>
    </row>
    <row r="115" spans="2:12">
      <c r="B115" s="85"/>
      <c r="C115" s="85"/>
      <c r="D115" s="37"/>
      <c r="E115" s="37">
        <v>4262</v>
      </c>
      <c r="F115" s="244" t="s">
        <v>132</v>
      </c>
      <c r="G115" s="38">
        <v>9487.5</v>
      </c>
      <c r="H115" s="38"/>
      <c r="I115" s="203"/>
      <c r="J115" s="38">
        <v>5125</v>
      </c>
      <c r="K115" s="185">
        <f t="shared" si="44"/>
        <v>54.0184453227931</v>
      </c>
      <c r="L115" s="185"/>
    </row>
    <row r="116" spans="2:12">
      <c r="B116" s="170"/>
      <c r="C116" s="170">
        <v>45</v>
      </c>
      <c r="D116" s="170"/>
      <c r="E116" s="170"/>
      <c r="F116" s="200" t="s">
        <v>133</v>
      </c>
      <c r="G116" s="171">
        <f>+G117+G119</f>
        <v>246621.01</v>
      </c>
      <c r="H116" s="171">
        <v>66361.4</v>
      </c>
      <c r="I116" s="171">
        <v>366361.4</v>
      </c>
      <c r="J116" s="171">
        <f>+J117+J119</f>
        <v>52910</v>
      </c>
      <c r="K116" s="197">
        <f t="shared" si="44"/>
        <v>21.4539710140673</v>
      </c>
      <c r="L116" s="197">
        <f>J116/I116*100</f>
        <v>14.4420236411369</v>
      </c>
    </row>
    <row r="117" spans="2:12">
      <c r="B117" s="156"/>
      <c r="C117" s="156"/>
      <c r="D117" s="155">
        <v>451</v>
      </c>
      <c r="E117" s="155"/>
      <c r="F117" s="243" t="s">
        <v>134</v>
      </c>
      <c r="G117" s="158">
        <f>G118</f>
        <v>229701.01</v>
      </c>
      <c r="H117" s="158">
        <f t="shared" ref="H117:J117" si="45">H118</f>
        <v>0</v>
      </c>
      <c r="I117" s="158">
        <f t="shared" si="45"/>
        <v>0</v>
      </c>
      <c r="J117" s="158">
        <f t="shared" si="45"/>
        <v>52910</v>
      </c>
      <c r="K117" s="182">
        <f t="shared" si="44"/>
        <v>23.0342914034205</v>
      </c>
      <c r="L117" s="182"/>
    </row>
    <row r="118" spans="2:12">
      <c r="B118" s="85"/>
      <c r="C118" s="85"/>
      <c r="D118" s="37"/>
      <c r="E118" s="37">
        <v>4511</v>
      </c>
      <c r="F118" s="244" t="s">
        <v>134</v>
      </c>
      <c r="G118" s="38">
        <v>229701.01</v>
      </c>
      <c r="H118" s="38"/>
      <c r="I118" s="203"/>
      <c r="J118" s="38">
        <v>52910</v>
      </c>
      <c r="K118" s="189">
        <f t="shared" si="44"/>
        <v>23.0342914034205</v>
      </c>
      <c r="L118" s="185"/>
    </row>
    <row r="119" spans="2:12">
      <c r="B119" s="156"/>
      <c r="C119" s="156"/>
      <c r="D119" s="155">
        <v>454</v>
      </c>
      <c r="E119" s="155"/>
      <c r="F119" s="243" t="s">
        <v>135</v>
      </c>
      <c r="G119" s="158">
        <f>G120</f>
        <v>16920</v>
      </c>
      <c r="H119" s="158">
        <f t="shared" ref="H119:J119" si="46">H120</f>
        <v>0</v>
      </c>
      <c r="I119" s="158">
        <f t="shared" si="46"/>
        <v>0</v>
      </c>
      <c r="J119" s="158">
        <f t="shared" si="46"/>
        <v>0</v>
      </c>
      <c r="K119" s="182">
        <f t="shared" si="44"/>
        <v>0</v>
      </c>
      <c r="L119" s="182"/>
    </row>
    <row r="120" spans="2:12">
      <c r="B120" s="85"/>
      <c r="C120" s="85"/>
      <c r="D120" s="37"/>
      <c r="E120" s="37">
        <v>4541</v>
      </c>
      <c r="F120" s="244" t="s">
        <v>135</v>
      </c>
      <c r="G120" s="38">
        <v>16920</v>
      </c>
      <c r="H120" s="38"/>
      <c r="I120" s="203"/>
      <c r="J120" s="38">
        <v>0</v>
      </c>
      <c r="K120" s="189">
        <f t="shared" si="44"/>
        <v>0</v>
      </c>
      <c r="L120" s="185"/>
    </row>
    <row r="121" spans="11:11">
      <c r="K121"/>
    </row>
    <row r="122" ht="45" customHeight="1" spans="2:12">
      <c r="B122" s="9" t="s">
        <v>28</v>
      </c>
      <c r="C122" s="150"/>
      <c r="D122" s="150"/>
      <c r="E122" s="150"/>
      <c r="F122" s="12"/>
      <c r="G122" s="13" t="s">
        <v>4</v>
      </c>
      <c r="H122" s="13" t="s">
        <v>5</v>
      </c>
      <c r="I122" s="13" t="s">
        <v>6</v>
      </c>
      <c r="J122" s="13" t="s">
        <v>29</v>
      </c>
      <c r="K122" s="13" t="s">
        <v>8</v>
      </c>
      <c r="L122" s="13" t="s">
        <v>9</v>
      </c>
    </row>
    <row r="123" spans="2:12">
      <c r="B123" s="14">
        <v>1</v>
      </c>
      <c r="C123" s="15"/>
      <c r="D123" s="15"/>
      <c r="E123" s="15"/>
      <c r="F123" s="16"/>
      <c r="G123" s="17">
        <v>2</v>
      </c>
      <c r="H123" s="17">
        <v>3</v>
      </c>
      <c r="I123" s="17">
        <v>4</v>
      </c>
      <c r="J123" s="17">
        <v>5</v>
      </c>
      <c r="K123" s="175" t="s">
        <v>10</v>
      </c>
      <c r="L123" s="17" t="s">
        <v>11</v>
      </c>
    </row>
    <row r="124" spans="2:12">
      <c r="B124" s="88"/>
      <c r="C124" s="88">
        <v>92</v>
      </c>
      <c r="D124" s="165"/>
      <c r="E124" s="165"/>
      <c r="F124" s="83" t="s">
        <v>55</v>
      </c>
      <c r="G124" s="133">
        <f>G125</f>
        <v>0</v>
      </c>
      <c r="H124" s="133">
        <f t="shared" ref="H124" si="47">H125</f>
        <v>0</v>
      </c>
      <c r="I124" s="133">
        <v>303792.56</v>
      </c>
      <c r="J124" s="133">
        <v>0</v>
      </c>
      <c r="K124" s="177" t="e">
        <f>I124/H124*100</f>
        <v>#DIV/0!</v>
      </c>
      <c r="L124" s="177">
        <f>J124/I124*100</f>
        <v>0</v>
      </c>
    </row>
    <row r="125" spans="2:12">
      <c r="B125" s="87"/>
      <c r="C125" s="165"/>
      <c r="D125" s="87">
        <v>922</v>
      </c>
      <c r="E125" s="87"/>
      <c r="F125" s="86" t="s">
        <v>56</v>
      </c>
      <c r="G125" s="125">
        <f>SUM(G126)</f>
        <v>0</v>
      </c>
      <c r="H125" s="125"/>
      <c r="I125" s="125"/>
      <c r="J125" s="125"/>
      <c r="K125" s="189" t="e">
        <f t="shared" ref="K125:K127" si="48">J125/G125*100</f>
        <v>#DIV/0!</v>
      </c>
      <c r="L125" s="194"/>
    </row>
    <row r="126" spans="2:12">
      <c r="B126" s="37"/>
      <c r="C126" s="88"/>
      <c r="D126" s="37"/>
      <c r="E126" s="37">
        <v>9221</v>
      </c>
      <c r="F126" s="85" t="s">
        <v>57</v>
      </c>
      <c r="G126" s="184">
        <v>0</v>
      </c>
      <c r="H126" s="202"/>
      <c r="I126" s="202"/>
      <c r="J126" s="202"/>
      <c r="K126" s="185" t="e">
        <f t="shared" si="48"/>
        <v>#DIV/0!</v>
      </c>
      <c r="L126" s="186"/>
    </row>
    <row r="127" spans="2:12">
      <c r="B127" s="242" t="s">
        <v>136</v>
      </c>
      <c r="C127" s="138"/>
      <c r="D127" s="138"/>
      <c r="E127" s="138"/>
      <c r="F127" s="166"/>
      <c r="G127" s="167">
        <f>+G124+G41</f>
        <v>9017707.32</v>
      </c>
      <c r="H127" s="167">
        <f>+H124+H41</f>
        <v>8796791.88</v>
      </c>
      <c r="I127" s="167">
        <f>+I124+I41</f>
        <v>11632795.53</v>
      </c>
      <c r="J127" s="167">
        <f>+J124+J41</f>
        <v>11307004.44</v>
      </c>
      <c r="K127" s="195">
        <f t="shared" si="48"/>
        <v>125.386686867988</v>
      </c>
      <c r="L127" s="196">
        <f t="shared" ref="L127" si="49">J127/I127*100</f>
        <v>97.199374052782</v>
      </c>
    </row>
    <row r="128" spans="7:7">
      <c r="G128" s="57"/>
    </row>
    <row r="129" spans="10:10">
      <c r="J129" s="57"/>
    </row>
    <row r="130" spans="7:10">
      <c r="G130" s="57"/>
      <c r="J130" s="57"/>
    </row>
  </sheetData>
  <protectedRanges>
    <protectedRange algorithmName="SHA-512" hashValue="R8frfBQ/MhInQYm+jLEgMwgPwCkrGPIUaxyIFLRSCn/+fIsUU6bmJDax/r7gTh2PEAEvgODYwg0rRRjqSM/oww==" saltValue="tbZzHO5lCNHCDH5y3XGZag==" spinCount="100000" sqref="F48" name="Range1_1_2"/>
    <protectedRange algorithmName="SHA-512" hashValue="R8frfBQ/MhInQYm+jLEgMwgPwCkrGPIUaxyIFLRSCn/+fIsUU6bmJDax/r7gTh2PEAEvgODYwg0rRRjqSM/oww==" saltValue="tbZzHO5lCNHCDH5y3XGZag==" spinCount="100000" sqref="J47" name="Range1_1_3"/>
    <protectedRange algorithmName="SHA-512" hashValue="R8frfBQ/MhInQYm+jLEgMwgPwCkrGPIUaxyIFLRSCn/+fIsUU6bmJDax/r7gTh2PEAEvgODYwg0rRRjqSM/oww==" saltValue="tbZzHO5lCNHCDH5y3XGZag==" spinCount="100000" sqref="E50:F50" name="Range1_1_5"/>
    <protectedRange algorithmName="SHA-512" hashValue="R8frfBQ/MhInQYm+jLEgMwgPwCkrGPIUaxyIFLRSCn/+fIsUU6bmJDax/r7gTh2PEAEvgODYwg0rRRjqSM/oww==" saltValue="tbZzHO5lCNHCDH5y3XGZag==" spinCount="100000" sqref="J93" name="Range1_1_9"/>
  </protectedRanges>
  <mergeCells count="14">
    <mergeCell ref="B1:L1"/>
    <mergeCell ref="B2:L2"/>
    <mergeCell ref="B3:L3"/>
    <mergeCell ref="B4:L4"/>
    <mergeCell ref="B5:F5"/>
    <mergeCell ref="B6:F6"/>
    <mergeCell ref="B32:F32"/>
    <mergeCell ref="B33:F33"/>
    <mergeCell ref="B37:F37"/>
    <mergeCell ref="B39:F39"/>
    <mergeCell ref="B40:F40"/>
    <mergeCell ref="B122:F122"/>
    <mergeCell ref="B123:F123"/>
    <mergeCell ref="B127:F127"/>
  </mergeCells>
  <pageMargins left="0.7" right="0.7" top="0.75" bottom="0.75" header="0.3" footer="0.3"/>
  <pageSetup paperSize="9" scale="83" fitToHeight="0" orientation="landscape"/>
  <headerFooter/>
  <rowBreaks count="4" manualBreakCount="4">
    <brk id="30" max="11" man="1"/>
    <brk id="37" max="11" man="1"/>
    <brk id="75" max="11" man="1"/>
    <brk id="1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6"/>
  <sheetViews>
    <sheetView workbookViewId="0">
      <selection activeCell="D23" sqref="D23"/>
    </sheetView>
  </sheetViews>
  <sheetFormatPr defaultColWidth="9" defaultRowHeight="14.4"/>
  <cols>
    <col min="1" max="1" width="3.42592592592593" customWidth="1"/>
    <col min="2" max="2" width="6.71296296296296" customWidth="1"/>
    <col min="3" max="3" width="46.5740740740741" customWidth="1"/>
    <col min="4" max="4" width="13.4259259259259" customWidth="1"/>
    <col min="5" max="5" width="14.5740740740741" customWidth="1"/>
    <col min="6" max="6" width="13.287037037037" customWidth="1"/>
    <col min="7" max="7" width="14.4259259259259" customWidth="1"/>
    <col min="8" max="8" width="10.1388888888889" style="112" customWidth="1"/>
    <col min="9" max="9" width="14" style="112" customWidth="1"/>
  </cols>
  <sheetData>
    <row r="1" ht="19.5" customHeight="1" spans="2:10">
      <c r="B1" s="113"/>
      <c r="C1" s="113"/>
      <c r="D1" s="113"/>
      <c r="E1" s="113"/>
      <c r="F1" s="113"/>
      <c r="G1" s="113"/>
      <c r="H1" s="114"/>
      <c r="I1" s="114"/>
      <c r="J1" s="113"/>
    </row>
    <row r="2" ht="15.75" customHeight="1" spans="2:9">
      <c r="B2" s="97" t="s">
        <v>137</v>
      </c>
      <c r="C2" s="97"/>
      <c r="D2" s="97"/>
      <c r="E2" s="97"/>
      <c r="F2" s="97"/>
      <c r="G2" s="97"/>
      <c r="H2" s="97"/>
      <c r="I2" s="97"/>
    </row>
    <row r="3" ht="15.75" customHeight="1" spans="2:9">
      <c r="B3" s="97"/>
      <c r="C3" s="97"/>
      <c r="D3" s="97"/>
      <c r="E3" s="97"/>
      <c r="F3" s="97"/>
      <c r="G3" s="97"/>
      <c r="H3" s="97"/>
      <c r="I3" s="97"/>
    </row>
    <row r="4" ht="17.4" spans="2:9">
      <c r="B4" s="6"/>
      <c r="C4" s="6"/>
      <c r="D4" s="6"/>
      <c r="E4" s="6"/>
      <c r="F4" s="6"/>
      <c r="G4" s="54"/>
      <c r="H4" s="115"/>
      <c r="I4" s="55" t="s">
        <v>3</v>
      </c>
    </row>
    <row r="5" ht="39.6" spans="2:9">
      <c r="B5" s="13" t="s">
        <v>138</v>
      </c>
      <c r="C5" s="12" t="s">
        <v>139</v>
      </c>
      <c r="D5" s="12" t="s">
        <v>4</v>
      </c>
      <c r="E5" s="13" t="s">
        <v>5</v>
      </c>
      <c r="F5" s="13" t="s">
        <v>6</v>
      </c>
      <c r="G5" s="13" t="s">
        <v>29</v>
      </c>
      <c r="H5" s="13" t="s">
        <v>8</v>
      </c>
      <c r="I5" s="13" t="s">
        <v>9</v>
      </c>
    </row>
    <row r="6" spans="2:9">
      <c r="B6" s="14"/>
      <c r="C6" s="16"/>
      <c r="D6" s="17">
        <v>2</v>
      </c>
      <c r="E6" s="17">
        <v>3</v>
      </c>
      <c r="F6" s="17">
        <v>4</v>
      </c>
      <c r="G6" s="17">
        <v>5</v>
      </c>
      <c r="H6" s="17" t="s">
        <v>10</v>
      </c>
      <c r="I6" s="17" t="s">
        <v>11</v>
      </c>
    </row>
    <row r="7" s="2" customFormat="1" spans="2:9">
      <c r="B7" s="116"/>
      <c r="C7" s="116" t="s">
        <v>140</v>
      </c>
      <c r="D7" s="117">
        <f>+D8+D12+D14+D16+D18</f>
        <v>9239587.33</v>
      </c>
      <c r="E7" s="117">
        <f>+E8+E12+E14+E16+E18</f>
        <v>8796791.88</v>
      </c>
      <c r="F7" s="117">
        <f>+F8+F12+F14+F16+F18</f>
        <v>11329002.97</v>
      </c>
      <c r="G7" s="117">
        <f>+G8+G12+G14+G16+G18</f>
        <v>10820939</v>
      </c>
      <c r="H7" s="118">
        <f>G7/D7*100</f>
        <v>117.114959938368</v>
      </c>
      <c r="I7" s="118">
        <f>G7/F7*100</f>
        <v>95.5153690810622</v>
      </c>
    </row>
    <row r="8" spans="2:9">
      <c r="B8" s="119"/>
      <c r="C8" s="120" t="s">
        <v>141</v>
      </c>
      <c r="D8" s="121">
        <f>SUM(D9:D11)</f>
        <v>2744532.72</v>
      </c>
      <c r="E8" s="121">
        <f t="shared" ref="E8:G8" si="0">SUM(E9:E11)</f>
        <v>4695291.88</v>
      </c>
      <c r="F8" s="121">
        <f t="shared" si="0"/>
        <v>6908393.27</v>
      </c>
      <c r="G8" s="121">
        <f t="shared" si="0"/>
        <v>6247497.79</v>
      </c>
      <c r="H8" s="122">
        <f t="shared" ref="H8:H19" si="1">G8/D8*100</f>
        <v>227.634297979876</v>
      </c>
      <c r="I8" s="122">
        <f t="shared" ref="I8:I42" si="2">G8/F8*100</f>
        <v>90.4334415518878</v>
      </c>
    </row>
    <row r="9" s="3" customFormat="1" spans="2:9">
      <c r="B9" s="123">
        <v>11</v>
      </c>
      <c r="C9" s="124" t="s">
        <v>142</v>
      </c>
      <c r="D9" s="125">
        <v>1674619.6</v>
      </c>
      <c r="E9" s="125">
        <v>1767007</v>
      </c>
      <c r="F9" s="125">
        <v>1828575</v>
      </c>
      <c r="G9" s="125">
        <v>1828455.5</v>
      </c>
      <c r="H9" s="126">
        <f t="shared" si="1"/>
        <v>109.186319090019</v>
      </c>
      <c r="I9" s="126">
        <f t="shared" si="2"/>
        <v>99.993464856514</v>
      </c>
    </row>
    <row r="10" s="3" customFormat="1" spans="2:9">
      <c r="B10" s="123" t="s">
        <v>143</v>
      </c>
      <c r="C10" s="124" t="s">
        <v>144</v>
      </c>
      <c r="D10" s="125">
        <v>904009.61</v>
      </c>
      <c r="E10" s="125">
        <v>2928284.88</v>
      </c>
      <c r="F10" s="125">
        <v>4947943.27</v>
      </c>
      <c r="G10" s="125">
        <v>4387167.29</v>
      </c>
      <c r="H10" s="126">
        <f t="shared" si="1"/>
        <v>485.300957143586</v>
      </c>
      <c r="I10" s="126">
        <f t="shared" si="2"/>
        <v>88.6664832355687</v>
      </c>
    </row>
    <row r="11" s="3" customFormat="1" spans="2:9">
      <c r="B11" s="127" t="s">
        <v>143</v>
      </c>
      <c r="C11" s="124" t="s">
        <v>145</v>
      </c>
      <c r="D11" s="125">
        <v>165903.51</v>
      </c>
      <c r="E11" s="125">
        <v>0</v>
      </c>
      <c r="F11" s="125">
        <v>131875</v>
      </c>
      <c r="G11" s="125">
        <v>31875</v>
      </c>
      <c r="H11" s="126">
        <f t="shared" si="1"/>
        <v>19.2129750600213</v>
      </c>
      <c r="I11" s="126">
        <f t="shared" si="2"/>
        <v>24.1706161137441</v>
      </c>
    </row>
    <row r="12" spans="2:9">
      <c r="B12" s="119"/>
      <c r="C12" s="120" t="s">
        <v>146</v>
      </c>
      <c r="D12" s="121">
        <f>SUM(D13)</f>
        <v>76211.93</v>
      </c>
      <c r="E12" s="121">
        <f t="shared" ref="E12:G12" si="3">SUM(E13)</f>
        <v>101500</v>
      </c>
      <c r="F12" s="121">
        <f t="shared" si="3"/>
        <v>101500</v>
      </c>
      <c r="G12" s="121">
        <f t="shared" si="3"/>
        <v>97181.69</v>
      </c>
      <c r="H12" s="122">
        <f t="shared" si="1"/>
        <v>127.515062274371</v>
      </c>
      <c r="I12" s="122">
        <f t="shared" si="2"/>
        <v>95.7455073891626</v>
      </c>
    </row>
    <row r="13" s="3" customFormat="1" spans="2:9">
      <c r="B13" s="123">
        <v>32</v>
      </c>
      <c r="C13" s="124" t="s">
        <v>147</v>
      </c>
      <c r="D13" s="125">
        <v>76211.93</v>
      </c>
      <c r="E13" s="125">
        <v>101500</v>
      </c>
      <c r="F13" s="125">
        <v>101500</v>
      </c>
      <c r="G13" s="125">
        <v>97181.69</v>
      </c>
      <c r="H13" s="126">
        <f t="shared" si="1"/>
        <v>127.515062274371</v>
      </c>
      <c r="I13" s="126">
        <f t="shared" si="2"/>
        <v>95.7455073891626</v>
      </c>
    </row>
    <row r="14" spans="2:9">
      <c r="B14" s="119"/>
      <c r="C14" s="120" t="s">
        <v>148</v>
      </c>
      <c r="D14" s="121">
        <f>SUM(D15)</f>
        <v>3939188.65</v>
      </c>
      <c r="E14" s="121">
        <f t="shared" ref="E14:G14" si="4">SUM(E15)</f>
        <v>4000000</v>
      </c>
      <c r="F14" s="121">
        <f t="shared" si="4"/>
        <v>4319109.7</v>
      </c>
      <c r="G14" s="121">
        <f t="shared" si="4"/>
        <v>4473753.94</v>
      </c>
      <c r="H14" s="122">
        <f t="shared" si="1"/>
        <v>113.570441466417</v>
      </c>
      <c r="I14" s="122">
        <f t="shared" si="2"/>
        <v>103.580465668654</v>
      </c>
    </row>
    <row r="15" s="3" customFormat="1" spans="2:9">
      <c r="B15" s="123">
        <v>48</v>
      </c>
      <c r="C15" s="124" t="s">
        <v>149</v>
      </c>
      <c r="D15" s="125">
        <v>3939188.65</v>
      </c>
      <c r="E15" s="125">
        <v>4000000</v>
      </c>
      <c r="F15" s="125">
        <v>4319109.7</v>
      </c>
      <c r="G15" s="125">
        <v>4473753.94</v>
      </c>
      <c r="H15" s="126">
        <f t="shared" si="1"/>
        <v>113.570441466417</v>
      </c>
      <c r="I15" s="126">
        <f t="shared" si="2"/>
        <v>103.580465668654</v>
      </c>
    </row>
    <row r="16" spans="2:9">
      <c r="B16" s="119"/>
      <c r="C16" s="120" t="s">
        <v>150</v>
      </c>
      <c r="D16" s="121">
        <f>SUM(D17)</f>
        <v>2472383.29</v>
      </c>
      <c r="E16" s="121">
        <f t="shared" ref="E16:G16" si="5">SUM(E17)</f>
        <v>0</v>
      </c>
      <c r="F16" s="121">
        <f t="shared" si="5"/>
        <v>0</v>
      </c>
      <c r="G16" s="121">
        <f t="shared" si="5"/>
        <v>1500</v>
      </c>
      <c r="H16" s="122">
        <f t="shared" si="1"/>
        <v>0.0606702045781906</v>
      </c>
      <c r="I16" s="122" t="e">
        <f t="shared" si="2"/>
        <v>#DIV/0!</v>
      </c>
    </row>
    <row r="17" s="3" customFormat="1" spans="2:9">
      <c r="B17" s="123">
        <v>54</v>
      </c>
      <c r="C17" s="124" t="s">
        <v>151</v>
      </c>
      <c r="D17" s="125">
        <v>2472383.29</v>
      </c>
      <c r="E17" s="125">
        <v>0</v>
      </c>
      <c r="F17" s="125">
        <v>0</v>
      </c>
      <c r="G17" s="125">
        <v>1500</v>
      </c>
      <c r="H17" s="126">
        <f t="shared" si="1"/>
        <v>0.0606702045781906</v>
      </c>
      <c r="I17" s="126" t="e">
        <f t="shared" si="2"/>
        <v>#DIV/0!</v>
      </c>
    </row>
    <row r="18" spans="2:9">
      <c r="B18" s="128"/>
      <c r="C18" s="120" t="s">
        <v>152</v>
      </c>
      <c r="D18" s="121">
        <f>SUM(D19)</f>
        <v>7270.74</v>
      </c>
      <c r="E18" s="121">
        <f t="shared" ref="E18:G18" si="6">SUM(E19)</f>
        <v>0</v>
      </c>
      <c r="F18" s="121">
        <f t="shared" si="6"/>
        <v>0</v>
      </c>
      <c r="G18" s="121">
        <f t="shared" si="6"/>
        <v>1005.58</v>
      </c>
      <c r="H18" s="122">
        <f t="shared" si="1"/>
        <v>13.8305041852686</v>
      </c>
      <c r="I18" s="122" t="e">
        <f t="shared" si="2"/>
        <v>#DIV/0!</v>
      </c>
    </row>
    <row r="19" s="3" customFormat="1" spans="2:9">
      <c r="B19" s="123">
        <v>62</v>
      </c>
      <c r="C19" s="124" t="s">
        <v>153</v>
      </c>
      <c r="D19" s="125">
        <v>7270.74</v>
      </c>
      <c r="E19" s="125">
        <v>0</v>
      </c>
      <c r="F19" s="125">
        <v>0</v>
      </c>
      <c r="G19" s="125">
        <v>1005.58</v>
      </c>
      <c r="H19" s="126">
        <f t="shared" si="1"/>
        <v>13.8305041852686</v>
      </c>
      <c r="I19" s="126" t="e">
        <f t="shared" si="2"/>
        <v>#DIV/0!</v>
      </c>
    </row>
    <row r="20" spans="2:9">
      <c r="B20" s="129" t="s">
        <v>154</v>
      </c>
      <c r="C20" s="130"/>
      <c r="D20" s="130"/>
      <c r="E20" s="130"/>
      <c r="F20" s="130"/>
      <c r="G20" s="130"/>
      <c r="H20" s="130"/>
      <c r="I20" s="146"/>
    </row>
    <row r="21" s="2" customFormat="1" spans="2:9">
      <c r="B21" s="131"/>
      <c r="C21" s="132" t="s">
        <v>55</v>
      </c>
      <c r="D21" s="133">
        <f>D22+D23+D24</f>
        <v>14075.35</v>
      </c>
      <c r="E21" s="133">
        <f t="shared" ref="E21:G21" si="7">E22+E23+E24</f>
        <v>0</v>
      </c>
      <c r="F21" s="133">
        <f t="shared" si="7"/>
        <v>303792.56</v>
      </c>
      <c r="G21" s="133">
        <f t="shared" si="7"/>
        <v>292490.7</v>
      </c>
      <c r="H21" s="134">
        <f t="shared" ref="H21:H25" si="8">G21/D21*100</f>
        <v>2078.03500445815</v>
      </c>
      <c r="I21" s="134">
        <f t="shared" ref="I21:I25" si="9">G21/F21*100</f>
        <v>96.2797443097356</v>
      </c>
    </row>
    <row r="22" s="3" customFormat="1" spans="2:9">
      <c r="B22" s="123">
        <v>482</v>
      </c>
      <c r="C22" s="124" t="s">
        <v>155</v>
      </c>
      <c r="D22" s="125">
        <v>0</v>
      </c>
      <c r="E22" s="125">
        <v>0</v>
      </c>
      <c r="F22" s="125">
        <v>271627.74</v>
      </c>
      <c r="G22" s="125">
        <v>271627.74</v>
      </c>
      <c r="H22" s="126" t="e">
        <f t="shared" si="8"/>
        <v>#DIV/0!</v>
      </c>
      <c r="I22" s="126">
        <f t="shared" si="9"/>
        <v>100</v>
      </c>
    </row>
    <row r="23" s="3" customFormat="1" spans="2:9">
      <c r="B23" s="135">
        <v>322</v>
      </c>
      <c r="C23" s="136" t="s">
        <v>156</v>
      </c>
      <c r="D23" s="125">
        <v>14075.35</v>
      </c>
      <c r="E23" s="125">
        <v>0</v>
      </c>
      <c r="F23" s="125">
        <v>26964.82</v>
      </c>
      <c r="G23" s="125">
        <v>20862.96</v>
      </c>
      <c r="H23" s="126">
        <f t="shared" si="8"/>
        <v>148.223383432739</v>
      </c>
      <c r="I23" s="126">
        <f t="shared" si="9"/>
        <v>77.3710338136876</v>
      </c>
    </row>
    <row r="24" s="3" customFormat="1" spans="2:9">
      <c r="B24" s="135">
        <v>622</v>
      </c>
      <c r="C24" s="136" t="s">
        <v>157</v>
      </c>
      <c r="D24" s="125">
        <v>0</v>
      </c>
      <c r="E24" s="125">
        <v>0</v>
      </c>
      <c r="F24" s="125">
        <v>5200</v>
      </c>
      <c r="G24" s="125">
        <v>0</v>
      </c>
      <c r="H24" s="126" t="e">
        <f t="shared" si="8"/>
        <v>#DIV/0!</v>
      </c>
      <c r="I24" s="126">
        <f t="shared" si="9"/>
        <v>0</v>
      </c>
    </row>
    <row r="25" s="3" customFormat="1" spans="2:9">
      <c r="B25" s="242" t="s">
        <v>58</v>
      </c>
      <c r="C25" s="138"/>
      <c r="D25" s="139">
        <f>+D7+D21</f>
        <v>9253662.68</v>
      </c>
      <c r="E25" s="139">
        <f>+E7+E21</f>
        <v>8796791.88</v>
      </c>
      <c r="F25" s="139">
        <f>+F7+F21</f>
        <v>11632795.53</v>
      </c>
      <c r="G25" s="139">
        <f>+G7+G21</f>
        <v>11113429.7</v>
      </c>
      <c r="H25" s="140">
        <f t="shared" si="8"/>
        <v>120.097631438625</v>
      </c>
      <c r="I25" s="140">
        <f t="shared" si="9"/>
        <v>95.5353308784583</v>
      </c>
    </row>
    <row r="26" s="3" customFormat="1" spans="2:9">
      <c r="B26" s="141"/>
      <c r="C26" s="142"/>
      <c r="D26" s="125"/>
      <c r="E26" s="125"/>
      <c r="F26" s="125"/>
      <c r="G26" s="125"/>
      <c r="H26" s="126"/>
      <c r="I26" s="126"/>
    </row>
    <row r="27" spans="2:9">
      <c r="B27" s="143"/>
      <c r="C27" s="116" t="s">
        <v>158</v>
      </c>
      <c r="D27" s="117">
        <f>+D28+D32+D35+D38+D40</f>
        <v>9017707.32</v>
      </c>
      <c r="E27" s="117">
        <f t="shared" ref="E27:G27" si="10">+E28+E32+E35+E38+E40</f>
        <v>8796791.88</v>
      </c>
      <c r="F27" s="117">
        <f t="shared" si="10"/>
        <v>11632795.53</v>
      </c>
      <c r="G27" s="117">
        <f t="shared" si="10"/>
        <v>11307004.44</v>
      </c>
      <c r="H27" s="118">
        <f t="shared" ref="H27:H42" si="11">G27/D27*100</f>
        <v>125.386686867988</v>
      </c>
      <c r="I27" s="118">
        <f t="shared" si="2"/>
        <v>97.1993740527819</v>
      </c>
    </row>
    <row r="28" s="2" customFormat="1" spans="2:9">
      <c r="B28" s="119"/>
      <c r="C28" s="120" t="s">
        <v>141</v>
      </c>
      <c r="D28" s="121">
        <f>SUM(D29:D31)</f>
        <v>2744532.72</v>
      </c>
      <c r="E28" s="121">
        <f t="shared" ref="E28" si="12">SUM(E29:E30)</f>
        <v>4695291.88</v>
      </c>
      <c r="F28" s="121">
        <f>SUM(F29:F31)</f>
        <v>6908393.27</v>
      </c>
      <c r="G28" s="121">
        <f>SUM(G29:G31)</f>
        <v>6494046.39</v>
      </c>
      <c r="H28" s="122">
        <f t="shared" si="11"/>
        <v>236.617561258297</v>
      </c>
      <c r="I28" s="122">
        <f t="shared" si="2"/>
        <v>94.0022684898481</v>
      </c>
    </row>
    <row r="29" s="3" customFormat="1" spans="2:9">
      <c r="B29" s="123">
        <v>11</v>
      </c>
      <c r="C29" s="124" t="s">
        <v>142</v>
      </c>
      <c r="D29" s="125">
        <v>1674619.6</v>
      </c>
      <c r="E29" s="125">
        <v>1767007</v>
      </c>
      <c r="F29" s="125">
        <v>1828575</v>
      </c>
      <c r="G29" s="125">
        <v>1828455.5</v>
      </c>
      <c r="H29" s="126">
        <f t="shared" si="11"/>
        <v>109.186319090019</v>
      </c>
      <c r="I29" s="126">
        <f t="shared" si="2"/>
        <v>99.993464856514</v>
      </c>
    </row>
    <row r="30" s="3" customFormat="1" spans="2:9">
      <c r="B30" s="123" t="s">
        <v>143</v>
      </c>
      <c r="C30" s="124" t="s">
        <v>144</v>
      </c>
      <c r="D30" s="125">
        <v>904009.61</v>
      </c>
      <c r="E30" s="125">
        <v>2928284.88</v>
      </c>
      <c r="F30" s="125">
        <v>4947943.27</v>
      </c>
      <c r="G30" s="125">
        <v>4633715.89</v>
      </c>
      <c r="H30" s="126">
        <f t="shared" si="11"/>
        <v>512.573742440636</v>
      </c>
      <c r="I30" s="126">
        <f t="shared" si="2"/>
        <v>93.6493334128303</v>
      </c>
    </row>
    <row r="31" s="3" customFormat="1" spans="2:9">
      <c r="B31" s="123" t="s">
        <v>143</v>
      </c>
      <c r="C31" s="124" t="s">
        <v>159</v>
      </c>
      <c r="D31" s="125">
        <v>165903.51</v>
      </c>
      <c r="E31" s="125">
        <v>0</v>
      </c>
      <c r="F31" s="125">
        <v>131875</v>
      </c>
      <c r="G31" s="125">
        <v>31875</v>
      </c>
      <c r="H31" s="126">
        <f t="shared" si="11"/>
        <v>19.2129750600213</v>
      </c>
      <c r="I31" s="126">
        <f t="shared" si="2"/>
        <v>24.1706161137441</v>
      </c>
    </row>
    <row r="32" s="2" customFormat="1" spans="2:9">
      <c r="B32" s="119"/>
      <c r="C32" s="120" t="s">
        <v>146</v>
      </c>
      <c r="D32" s="121">
        <f>SUM(D33:D34)</f>
        <v>63322.46</v>
      </c>
      <c r="E32" s="121">
        <f t="shared" ref="E32" si="13">SUM(E33)</f>
        <v>101500</v>
      </c>
      <c r="F32" s="121">
        <f>SUM(F33:F34)</f>
        <v>128464.82</v>
      </c>
      <c r="G32" s="121">
        <f>SUM(G33:G34)</f>
        <v>118044.65</v>
      </c>
      <c r="H32" s="122">
        <f t="shared" si="11"/>
        <v>186.418294551412</v>
      </c>
      <c r="I32" s="122">
        <f t="shared" si="2"/>
        <v>91.8886976216524</v>
      </c>
    </row>
    <row r="33" s="3" customFormat="1" spans="2:9">
      <c r="B33" s="123">
        <v>32</v>
      </c>
      <c r="C33" s="124" t="s">
        <v>147</v>
      </c>
      <c r="D33" s="125">
        <v>49247.11</v>
      </c>
      <c r="E33" s="125">
        <v>101500</v>
      </c>
      <c r="F33" s="125">
        <v>101500</v>
      </c>
      <c r="G33" s="125">
        <v>97181.69</v>
      </c>
      <c r="H33" s="126">
        <f t="shared" si="11"/>
        <v>197.334808073002</v>
      </c>
      <c r="I33" s="126">
        <f t="shared" si="2"/>
        <v>95.7455073891626</v>
      </c>
    </row>
    <row r="34" s="3" customFormat="1" spans="2:9">
      <c r="B34" s="123">
        <v>322</v>
      </c>
      <c r="C34" s="124" t="s">
        <v>156</v>
      </c>
      <c r="D34" s="125">
        <v>14075.35</v>
      </c>
      <c r="E34" s="125">
        <v>0</v>
      </c>
      <c r="F34" s="125">
        <v>26964.82</v>
      </c>
      <c r="G34" s="125">
        <v>20862.96</v>
      </c>
      <c r="H34" s="126">
        <f t="shared" si="11"/>
        <v>148.223383432739</v>
      </c>
      <c r="I34" s="126">
        <f t="shared" si="2"/>
        <v>77.3710338136876</v>
      </c>
    </row>
    <row r="35" s="2" customFormat="1" spans="2:9">
      <c r="B35" s="119"/>
      <c r="C35" s="120" t="s">
        <v>148</v>
      </c>
      <c r="D35" s="121">
        <f>SUM(D36:D37)</f>
        <v>3735398.11</v>
      </c>
      <c r="E35" s="121">
        <f t="shared" ref="E35:G35" si="14">SUM(E36:E37)</f>
        <v>4000000</v>
      </c>
      <c r="F35" s="121">
        <f t="shared" si="14"/>
        <v>4590737.44</v>
      </c>
      <c r="G35" s="121">
        <f t="shared" si="14"/>
        <v>4693650.75</v>
      </c>
      <c r="H35" s="122">
        <f t="shared" si="11"/>
        <v>125.653293485229</v>
      </c>
      <c r="I35" s="122">
        <f t="shared" si="2"/>
        <v>102.241759877254</v>
      </c>
    </row>
    <row r="36" s="3" customFormat="1" spans="2:9">
      <c r="B36" s="123">
        <v>48</v>
      </c>
      <c r="C36" s="124" t="s">
        <v>149</v>
      </c>
      <c r="D36" s="125">
        <v>3735398.11</v>
      </c>
      <c r="E36" s="125">
        <v>4000000</v>
      </c>
      <c r="F36" s="125">
        <v>4319109.7</v>
      </c>
      <c r="G36" s="125">
        <v>4422023.01</v>
      </c>
      <c r="H36" s="126">
        <f t="shared" si="11"/>
        <v>118.381572185354</v>
      </c>
      <c r="I36" s="126">
        <f t="shared" si="2"/>
        <v>102.382743601071</v>
      </c>
    </row>
    <row r="37" s="111" customFormat="1" ht="13.8" spans="2:10">
      <c r="B37" s="86">
        <v>482</v>
      </c>
      <c r="C37" s="86" t="s">
        <v>155</v>
      </c>
      <c r="D37" s="144">
        <v>0</v>
      </c>
      <c r="E37" s="144">
        <v>0</v>
      </c>
      <c r="F37" s="144">
        <v>271627.74</v>
      </c>
      <c r="G37" s="144">
        <v>271627.74</v>
      </c>
      <c r="H37" s="145" t="e">
        <f t="shared" si="11"/>
        <v>#DIV/0!</v>
      </c>
      <c r="I37" s="145">
        <f t="shared" si="2"/>
        <v>100</v>
      </c>
      <c r="J37" s="147"/>
    </row>
    <row r="38" s="2" customFormat="1" spans="2:9">
      <c r="B38" s="119"/>
      <c r="C38" s="120" t="s">
        <v>150</v>
      </c>
      <c r="D38" s="121">
        <f>SUM(D39)</f>
        <v>2472383.29</v>
      </c>
      <c r="E38" s="121">
        <f t="shared" ref="E38:G38" si="15">SUM(E39)</f>
        <v>0</v>
      </c>
      <c r="F38" s="121">
        <f t="shared" si="15"/>
        <v>0</v>
      </c>
      <c r="G38" s="121">
        <f t="shared" si="15"/>
        <v>885.78</v>
      </c>
      <c r="H38" s="122">
        <f t="shared" si="11"/>
        <v>0.0358269692075131</v>
      </c>
      <c r="I38" s="122" t="e">
        <f t="shared" si="2"/>
        <v>#DIV/0!</v>
      </c>
    </row>
    <row r="39" s="3" customFormat="1" spans="2:9">
      <c r="B39" s="123">
        <v>54</v>
      </c>
      <c r="C39" s="124" t="s">
        <v>151</v>
      </c>
      <c r="D39" s="125">
        <v>2472383.29</v>
      </c>
      <c r="E39" s="125">
        <v>0</v>
      </c>
      <c r="F39" s="125">
        <v>0</v>
      </c>
      <c r="G39" s="125">
        <v>885.78</v>
      </c>
      <c r="H39" s="126">
        <f t="shared" si="11"/>
        <v>0.0358269692075131</v>
      </c>
      <c r="I39" s="126" t="e">
        <f t="shared" si="2"/>
        <v>#DIV/0!</v>
      </c>
    </row>
    <row r="40" s="2" customFormat="1" spans="2:9">
      <c r="B40" s="119"/>
      <c r="C40" s="120" t="s">
        <v>152</v>
      </c>
      <c r="D40" s="121">
        <f>SUM(D41:D42)</f>
        <v>2070.74</v>
      </c>
      <c r="E40" s="121">
        <f t="shared" ref="E40:G40" si="16">SUM(E41:E42)</f>
        <v>0</v>
      </c>
      <c r="F40" s="121">
        <f t="shared" si="16"/>
        <v>5200</v>
      </c>
      <c r="G40" s="121">
        <f t="shared" si="16"/>
        <v>376.87</v>
      </c>
      <c r="H40" s="122">
        <f t="shared" si="11"/>
        <v>18.199773993838</v>
      </c>
      <c r="I40" s="122">
        <f t="shared" si="2"/>
        <v>7.2475</v>
      </c>
    </row>
    <row r="41" s="2" customFormat="1" spans="2:9">
      <c r="B41" s="123">
        <v>62</v>
      </c>
      <c r="C41" s="124" t="s">
        <v>160</v>
      </c>
      <c r="D41" s="125">
        <v>2070.74</v>
      </c>
      <c r="E41" s="125">
        <v>0</v>
      </c>
      <c r="F41" s="125">
        <v>0</v>
      </c>
      <c r="G41" s="125">
        <v>376.87</v>
      </c>
      <c r="H41" s="126">
        <f t="shared" si="11"/>
        <v>18.199773993838</v>
      </c>
      <c r="I41" s="126" t="e">
        <f t="shared" si="2"/>
        <v>#DIV/0!</v>
      </c>
    </row>
    <row r="42" s="3" customFormat="1" spans="2:9">
      <c r="B42" s="123">
        <v>622</v>
      </c>
      <c r="C42" s="124" t="s">
        <v>157</v>
      </c>
      <c r="D42" s="125">
        <v>0</v>
      </c>
      <c r="E42" s="125">
        <v>0</v>
      </c>
      <c r="F42" s="125">
        <v>5200</v>
      </c>
      <c r="G42" s="125">
        <v>0</v>
      </c>
      <c r="H42" s="126" t="e">
        <f t="shared" si="11"/>
        <v>#DIV/0!</v>
      </c>
      <c r="I42" s="126">
        <f t="shared" si="2"/>
        <v>0</v>
      </c>
    </row>
    <row r="45" spans="7:7">
      <c r="G45" s="57"/>
    </row>
    <row r="46" spans="7:7">
      <c r="G46" s="57"/>
    </row>
  </sheetData>
  <mergeCells count="5">
    <mergeCell ref="B2:I2"/>
    <mergeCell ref="B3:I3"/>
    <mergeCell ref="B6:C6"/>
    <mergeCell ref="B20:I20"/>
    <mergeCell ref="B25:C25"/>
  </mergeCells>
  <pageMargins left="0.708661417322835" right="0.708661417322835" top="0.748031496062992" bottom="0.748031496062992" header="0.31496062992126" footer="0.31496062992126"/>
  <pageSetup paperSize="9" scale="8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E6" sqref="E6"/>
    </sheetView>
  </sheetViews>
  <sheetFormatPr defaultColWidth="9" defaultRowHeight="14.4" outlineLevelCol="6"/>
  <cols>
    <col min="1" max="1" width="37.712962962963" style="96" customWidth="1"/>
    <col min="2" max="2" width="14.4259259259259" style="96" customWidth="1"/>
    <col min="3" max="3" width="17" customWidth="1"/>
    <col min="4" max="4" width="16.8518518518519" customWidth="1"/>
    <col min="5" max="5" width="20.8518518518519" customWidth="1"/>
    <col min="6" max="6" width="10.1388888888889" customWidth="1"/>
    <col min="7" max="7" width="14" customWidth="1"/>
  </cols>
  <sheetData>
    <row r="1" ht="21" customHeight="1" spans="1:7">
      <c r="A1" s="97" t="s">
        <v>1</v>
      </c>
      <c r="B1" s="97"/>
      <c r="C1" s="97"/>
      <c r="D1" s="97"/>
      <c r="E1" s="97"/>
      <c r="F1" s="97"/>
      <c r="G1" s="97"/>
    </row>
    <row r="2" ht="17.4" spans="1:6">
      <c r="A2" s="98"/>
      <c r="B2" s="98"/>
      <c r="C2" s="6"/>
      <c r="D2" s="6"/>
      <c r="E2" s="54"/>
      <c r="F2" s="54"/>
    </row>
    <row r="3" ht="18" customHeight="1" spans="1:7">
      <c r="A3" s="97" t="s">
        <v>161</v>
      </c>
      <c r="B3" s="97"/>
      <c r="C3" s="97"/>
      <c r="D3" s="97"/>
      <c r="E3" s="97"/>
      <c r="F3" s="97"/>
      <c r="G3" s="97"/>
    </row>
    <row r="4" ht="15.75" customHeight="1" spans="1:7">
      <c r="A4" s="97" t="s">
        <v>162</v>
      </c>
      <c r="B4" s="97"/>
      <c r="C4" s="97"/>
      <c r="D4" s="97"/>
      <c r="E4" s="97"/>
      <c r="F4" s="97"/>
      <c r="G4" s="97"/>
    </row>
    <row r="5" ht="17.4" spans="1:7">
      <c r="A5" s="98"/>
      <c r="B5" s="98"/>
      <c r="C5" s="6"/>
      <c r="D5" s="6"/>
      <c r="E5" s="54"/>
      <c r="F5" s="54"/>
      <c r="G5" s="55" t="s">
        <v>3</v>
      </c>
    </row>
    <row r="6" ht="39.6" spans="1:7">
      <c r="A6" s="13" t="s">
        <v>28</v>
      </c>
      <c r="B6" s="12" t="s">
        <v>4</v>
      </c>
      <c r="C6" s="13" t="s">
        <v>5</v>
      </c>
      <c r="D6" s="13" t="s">
        <v>6</v>
      </c>
      <c r="E6" s="13" t="s">
        <v>29</v>
      </c>
      <c r="F6" s="13" t="s">
        <v>8</v>
      </c>
      <c r="G6" s="13" t="s">
        <v>9</v>
      </c>
    </row>
    <row r="7" s="82" customFormat="1" spans="1:7">
      <c r="A7" s="99"/>
      <c r="B7" s="14">
        <v>2</v>
      </c>
      <c r="C7" s="16">
        <v>3</v>
      </c>
      <c r="D7" s="17">
        <v>4</v>
      </c>
      <c r="E7" s="17">
        <v>5</v>
      </c>
      <c r="F7" s="17" t="s">
        <v>10</v>
      </c>
      <c r="G7" s="17" t="s">
        <v>11</v>
      </c>
    </row>
    <row r="8" ht="15.75" customHeight="1" spans="1:7">
      <c r="A8" s="83" t="s">
        <v>158</v>
      </c>
      <c r="B8" s="100">
        <f>B10</f>
        <v>9017707.32</v>
      </c>
      <c r="C8" s="100">
        <f t="shared" ref="C8:E8" si="0">C10</f>
        <v>8796791.88</v>
      </c>
      <c r="D8" s="100">
        <f t="shared" si="0"/>
        <v>11632795.53</v>
      </c>
      <c r="E8" s="100">
        <f t="shared" si="0"/>
        <v>11307004.44</v>
      </c>
      <c r="F8" s="100">
        <f>E8/B8*100</f>
        <v>125.386686867988</v>
      </c>
      <c r="G8" s="100">
        <f>E8/D8*100</f>
        <v>97.199374052782</v>
      </c>
    </row>
    <row r="9" ht="15.75" customHeight="1" spans="1:7">
      <c r="A9" s="101" t="s">
        <v>163</v>
      </c>
      <c r="B9" s="102"/>
      <c r="C9" s="103"/>
      <c r="D9" s="103"/>
      <c r="E9" s="103"/>
      <c r="F9" s="100"/>
      <c r="G9" s="100"/>
    </row>
    <row r="10" spans="1:7">
      <c r="A10" s="101" t="s">
        <v>164</v>
      </c>
      <c r="B10" s="104">
        <f>SUM(B11:B19)</f>
        <v>9017707.32</v>
      </c>
      <c r="C10" s="104">
        <f t="shared" ref="C10:E10" si="1">SUM(C11:C19)</f>
        <v>8796791.88</v>
      </c>
      <c r="D10" s="104">
        <f t="shared" si="1"/>
        <v>11632795.53</v>
      </c>
      <c r="E10" s="104">
        <f t="shared" si="1"/>
        <v>11307004.44</v>
      </c>
      <c r="F10" s="100">
        <f t="shared" ref="F10:F12" si="2">E10/B10*100</f>
        <v>125.386686867988</v>
      </c>
      <c r="G10" s="100">
        <f t="shared" ref="G10:G12" si="3">E10/D10*100</f>
        <v>97.199374052782</v>
      </c>
    </row>
    <row r="11" s="3" customFormat="1" spans="1:7">
      <c r="A11" s="105" t="s">
        <v>165</v>
      </c>
      <c r="B11" s="106"/>
      <c r="C11" s="107"/>
      <c r="D11" s="107"/>
      <c r="E11" s="107"/>
      <c r="F11" s="100"/>
      <c r="G11" s="100"/>
    </row>
    <row r="12" s="3" customFormat="1" spans="1:7">
      <c r="A12" s="105" t="s">
        <v>166</v>
      </c>
      <c r="B12" s="108">
        <v>9017707.32</v>
      </c>
      <c r="C12" s="108">
        <v>8796791.88</v>
      </c>
      <c r="D12" s="108">
        <v>11632795.53</v>
      </c>
      <c r="E12" s="108">
        <v>11307004.44</v>
      </c>
      <c r="F12" s="109">
        <f t="shared" si="2"/>
        <v>125.386686867988</v>
      </c>
      <c r="G12" s="109">
        <f t="shared" si="3"/>
        <v>97.199374052782</v>
      </c>
    </row>
    <row r="13" s="3" customFormat="1" spans="1:7">
      <c r="A13" s="105" t="s">
        <v>167</v>
      </c>
      <c r="B13" s="105"/>
      <c r="C13" s="107"/>
      <c r="D13" s="107"/>
      <c r="E13" s="107"/>
      <c r="F13" s="107"/>
      <c r="G13" s="107"/>
    </row>
    <row r="14" s="3" customFormat="1" spans="1:7">
      <c r="A14" s="105" t="s">
        <v>168</v>
      </c>
      <c r="B14" s="105"/>
      <c r="C14" s="107"/>
      <c r="D14" s="107"/>
      <c r="E14" s="107"/>
      <c r="F14" s="107"/>
      <c r="G14" s="107"/>
    </row>
    <row r="15" s="3" customFormat="1" spans="1:7">
      <c r="A15" s="105" t="s">
        <v>169</v>
      </c>
      <c r="B15" s="105"/>
      <c r="C15" s="107"/>
      <c r="D15" s="107"/>
      <c r="E15" s="107"/>
      <c r="F15" s="107"/>
      <c r="G15" s="107"/>
    </row>
    <row r="16" s="3" customFormat="1" spans="1:7">
      <c r="A16" s="105" t="s">
        <v>170</v>
      </c>
      <c r="B16" s="105"/>
      <c r="C16" s="107"/>
      <c r="D16" s="107"/>
      <c r="E16" s="107"/>
      <c r="F16" s="107"/>
      <c r="G16" s="107"/>
    </row>
    <row r="17" s="3" customFormat="1" ht="26.4" spans="1:7">
      <c r="A17" s="105" t="s">
        <v>171</v>
      </c>
      <c r="B17" s="105"/>
      <c r="C17" s="107"/>
      <c r="D17" s="107"/>
      <c r="E17" s="107"/>
      <c r="F17" s="107"/>
      <c r="G17" s="107"/>
    </row>
    <row r="18" s="3" customFormat="1" spans="1:7">
      <c r="A18" s="105" t="s">
        <v>172</v>
      </c>
      <c r="B18" s="105"/>
      <c r="C18" s="107"/>
      <c r="D18" s="107"/>
      <c r="E18" s="107"/>
      <c r="F18" s="107"/>
      <c r="G18" s="107"/>
    </row>
    <row r="19" s="3" customFormat="1" ht="26.4" spans="1:7">
      <c r="A19" s="105" t="s">
        <v>173</v>
      </c>
      <c r="B19" s="105"/>
      <c r="C19" s="107"/>
      <c r="D19" s="107"/>
      <c r="E19" s="107"/>
      <c r="F19" s="107"/>
      <c r="G19" s="107"/>
    </row>
    <row r="20" spans="1:7">
      <c r="A20" s="110" t="s">
        <v>174</v>
      </c>
      <c r="B20" s="110"/>
      <c r="C20" s="107"/>
      <c r="D20" s="107"/>
      <c r="E20" s="107"/>
      <c r="F20" s="107"/>
      <c r="G20" s="107"/>
    </row>
  </sheetData>
  <mergeCells count="3">
    <mergeCell ref="A1:G1"/>
    <mergeCell ref="A3:G3"/>
    <mergeCell ref="A4:G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I6" sqref="I6"/>
    </sheetView>
  </sheetViews>
  <sheetFormatPr defaultColWidth="9" defaultRowHeight="14.4"/>
  <cols>
    <col min="1" max="1" width="7.42592592592593" customWidth="1"/>
    <col min="2" max="2" width="8.42592592592593" customWidth="1"/>
    <col min="3" max="3" width="5.42592592592593" customWidth="1"/>
    <col min="4" max="4" width="41" customWidth="1"/>
    <col min="5" max="5" width="11.287037037037" customWidth="1"/>
    <col min="6" max="6" width="11.712962962963" customWidth="1"/>
    <col min="7" max="7" width="11" customWidth="1"/>
    <col min="8" max="8" width="14.712962962963" customWidth="1"/>
    <col min="9" max="9" width="11" customWidth="1"/>
    <col min="10" max="10" width="9.28703703703704" customWidth="1"/>
  </cols>
  <sheetData>
    <row r="1" ht="15.75" customHeight="1" spans="1:12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92"/>
      <c r="L1" s="92"/>
    </row>
    <row r="2" ht="17.4" spans="1:12">
      <c r="A2" s="82"/>
      <c r="B2" s="82"/>
      <c r="C2" s="82"/>
      <c r="D2" s="82"/>
      <c r="E2" s="82"/>
      <c r="F2" s="82"/>
      <c r="G2" s="82"/>
      <c r="H2" s="82"/>
      <c r="I2" s="93"/>
      <c r="J2" s="94"/>
      <c r="K2" s="94"/>
      <c r="L2" s="94"/>
    </row>
    <row r="3" ht="18" customHeight="1" spans="1:12">
      <c r="A3" s="4" t="s">
        <v>175</v>
      </c>
      <c r="B3" s="4"/>
      <c r="C3" s="4"/>
      <c r="D3" s="4"/>
      <c r="E3" s="4"/>
      <c r="F3" s="4"/>
      <c r="G3" s="4"/>
      <c r="H3" s="4"/>
      <c r="I3" s="4"/>
      <c r="J3" s="4"/>
      <c r="K3" s="92"/>
      <c r="L3" s="92"/>
    </row>
    <row r="4" ht="15.75" customHeight="1" spans="1:12">
      <c r="A4" s="4" t="s">
        <v>176</v>
      </c>
      <c r="B4" s="4"/>
      <c r="C4" s="4"/>
      <c r="D4" s="4"/>
      <c r="E4" s="4"/>
      <c r="F4" s="4"/>
      <c r="G4" s="4"/>
      <c r="H4" s="4"/>
      <c r="I4" s="4"/>
      <c r="J4" s="4"/>
      <c r="K4" s="92"/>
      <c r="L4" s="92"/>
    </row>
    <row r="5" ht="17.4" spans="1:10">
      <c r="A5" s="6"/>
      <c r="B5" s="6"/>
      <c r="C5" s="6"/>
      <c r="D5" s="6"/>
      <c r="E5" s="6"/>
      <c r="F5" s="6"/>
      <c r="G5" s="6"/>
      <c r="H5" s="54"/>
      <c r="I5" s="54"/>
      <c r="J5" s="55" t="s">
        <v>3</v>
      </c>
    </row>
    <row r="6" ht="52.8" spans="1:10">
      <c r="A6" s="13" t="s">
        <v>177</v>
      </c>
      <c r="B6" s="12" t="s">
        <v>178</v>
      </c>
      <c r="C6" s="12" t="s">
        <v>138</v>
      </c>
      <c r="D6" s="12" t="s">
        <v>179</v>
      </c>
      <c r="E6" s="12" t="s">
        <v>4</v>
      </c>
      <c r="F6" s="13" t="s">
        <v>5</v>
      </c>
      <c r="G6" s="13" t="s">
        <v>6</v>
      </c>
      <c r="H6" s="13" t="s">
        <v>29</v>
      </c>
      <c r="I6" s="13" t="s">
        <v>8</v>
      </c>
      <c r="J6" s="13" t="s">
        <v>9</v>
      </c>
    </row>
    <row r="7" spans="1:10">
      <c r="A7" s="83">
        <v>8</v>
      </c>
      <c r="B7" s="83"/>
      <c r="C7" s="83"/>
      <c r="D7" s="83" t="s">
        <v>180</v>
      </c>
      <c r="E7" s="83"/>
      <c r="F7" s="84"/>
      <c r="G7" s="84"/>
      <c r="H7" s="84"/>
      <c r="I7" s="84"/>
      <c r="J7" s="84"/>
    </row>
    <row r="8" spans="1:10">
      <c r="A8" s="85"/>
      <c r="B8" s="85">
        <v>81</v>
      </c>
      <c r="C8" s="85"/>
      <c r="D8" s="85" t="s">
        <v>181</v>
      </c>
      <c r="E8" s="85"/>
      <c r="F8" s="84"/>
      <c r="G8" s="84"/>
      <c r="H8" s="84"/>
      <c r="I8" s="84"/>
      <c r="J8" s="84"/>
    </row>
    <row r="9" spans="1:10">
      <c r="A9" s="83"/>
      <c r="B9" s="83"/>
      <c r="C9" s="86" t="s">
        <v>182</v>
      </c>
      <c r="D9" s="86" t="s">
        <v>147</v>
      </c>
      <c r="E9" s="86"/>
      <c r="F9" s="84"/>
      <c r="G9" s="84"/>
      <c r="H9" s="84"/>
      <c r="I9" s="84"/>
      <c r="J9" s="84"/>
    </row>
    <row r="10" spans="1:10">
      <c r="A10" s="83"/>
      <c r="B10" s="85">
        <v>84</v>
      </c>
      <c r="C10" s="85"/>
      <c r="D10" s="85" t="s">
        <v>183</v>
      </c>
      <c r="E10" s="85"/>
      <c r="F10" s="84"/>
      <c r="G10" s="84"/>
      <c r="H10" s="84"/>
      <c r="I10" s="84"/>
      <c r="J10" s="84"/>
    </row>
    <row r="11" ht="26.4" spans="1:10">
      <c r="A11" s="37"/>
      <c r="B11" s="37"/>
      <c r="C11" s="247" t="s">
        <v>184</v>
      </c>
      <c r="D11" s="248" t="s">
        <v>185</v>
      </c>
      <c r="E11" s="86"/>
      <c r="F11" s="84"/>
      <c r="G11" s="84"/>
      <c r="H11" s="84"/>
      <c r="I11" s="84"/>
      <c r="J11" s="84"/>
    </row>
    <row r="12" spans="1:10">
      <c r="A12" s="88">
        <v>5</v>
      </c>
      <c r="B12" s="88"/>
      <c r="C12" s="88"/>
      <c r="D12" s="89" t="s">
        <v>186</v>
      </c>
      <c r="E12" s="89"/>
      <c r="F12" s="84"/>
      <c r="G12" s="84"/>
      <c r="H12" s="84"/>
      <c r="I12" s="84"/>
      <c r="J12" s="84"/>
    </row>
    <row r="13" ht="26.4" spans="1:10">
      <c r="A13" s="85"/>
      <c r="B13" s="85">
        <v>54</v>
      </c>
      <c r="C13" s="85"/>
      <c r="D13" s="90" t="s">
        <v>187</v>
      </c>
      <c r="E13" s="90"/>
      <c r="F13" s="84"/>
      <c r="G13" s="84"/>
      <c r="H13" s="84"/>
      <c r="I13" s="84"/>
      <c r="J13" s="95"/>
    </row>
    <row r="14" spans="1:10">
      <c r="A14" s="37"/>
      <c r="B14" s="37"/>
      <c r="C14" s="247" t="s">
        <v>188</v>
      </c>
      <c r="D14" s="247" t="s">
        <v>144</v>
      </c>
      <c r="E14" s="87"/>
      <c r="F14" s="84"/>
      <c r="G14" s="84"/>
      <c r="H14" s="84"/>
      <c r="I14" s="84"/>
      <c r="J14" s="84"/>
    </row>
    <row r="15" spans="1:10">
      <c r="A15" s="37"/>
      <c r="B15" s="37"/>
      <c r="C15" s="86" t="s">
        <v>182</v>
      </c>
      <c r="D15" s="86" t="s">
        <v>147</v>
      </c>
      <c r="E15" s="86"/>
      <c r="F15" s="84"/>
      <c r="G15" s="84"/>
      <c r="H15" s="84"/>
      <c r="I15" s="84"/>
      <c r="J15" s="84"/>
    </row>
    <row r="16" spans="1:10">
      <c r="A16" s="85"/>
      <c r="B16" s="85"/>
      <c r="C16" s="247" t="s">
        <v>189</v>
      </c>
      <c r="D16" s="247" t="s">
        <v>142</v>
      </c>
      <c r="E16" s="87"/>
      <c r="F16" s="84"/>
      <c r="G16" s="84"/>
      <c r="H16" s="84"/>
      <c r="I16" s="84"/>
      <c r="J16" s="95"/>
    </row>
    <row r="17" ht="26.4" spans="1:10">
      <c r="A17" s="37"/>
      <c r="B17" s="37"/>
      <c r="C17" s="247" t="s">
        <v>190</v>
      </c>
      <c r="D17" s="248" t="s">
        <v>149</v>
      </c>
      <c r="E17" s="86"/>
      <c r="F17" s="84"/>
      <c r="G17" s="84"/>
      <c r="H17" s="84"/>
      <c r="I17" s="84"/>
      <c r="J17" s="84"/>
    </row>
    <row r="18" spans="1:10">
      <c r="A18" s="37"/>
      <c r="B18" s="88"/>
      <c r="C18" s="247" t="s">
        <v>191</v>
      </c>
      <c r="D18" s="247" t="s">
        <v>192</v>
      </c>
      <c r="E18" s="87"/>
      <c r="F18" s="84"/>
      <c r="G18" s="84"/>
      <c r="H18" s="84"/>
      <c r="I18" s="84"/>
      <c r="J18" s="84"/>
    </row>
    <row r="19" spans="1:10">
      <c r="A19" s="37"/>
      <c r="B19" s="37"/>
      <c r="C19" s="247" t="s">
        <v>193</v>
      </c>
      <c r="D19" s="247" t="s">
        <v>151</v>
      </c>
      <c r="E19" s="87"/>
      <c r="F19" s="84"/>
      <c r="G19" s="84"/>
      <c r="H19" s="84"/>
      <c r="I19" s="84"/>
      <c r="J19" s="84"/>
    </row>
    <row r="20" spans="1:10">
      <c r="A20" s="37"/>
      <c r="B20" s="88"/>
      <c r="C20" s="247" t="s">
        <v>194</v>
      </c>
      <c r="D20" s="247" t="s">
        <v>195</v>
      </c>
      <c r="E20" s="87"/>
      <c r="F20" s="84"/>
      <c r="G20" s="84"/>
      <c r="H20" s="84"/>
      <c r="I20" s="84"/>
      <c r="J20" s="84"/>
    </row>
    <row r="21" s="3" customFormat="1" spans="1:10">
      <c r="A21" s="87"/>
      <c r="B21" s="86"/>
      <c r="C21" s="86" t="s">
        <v>196</v>
      </c>
      <c r="D21" s="86" t="s">
        <v>153</v>
      </c>
      <c r="E21" s="86"/>
      <c r="F21" s="91"/>
      <c r="G21" s="91"/>
      <c r="H21" s="91"/>
      <c r="I21" s="91"/>
      <c r="J21" s="91"/>
    </row>
    <row r="22" spans="1:10">
      <c r="A22" s="85"/>
      <c r="B22" s="85"/>
      <c r="C22" s="247" t="s">
        <v>197</v>
      </c>
      <c r="D22" s="247" t="s">
        <v>198</v>
      </c>
      <c r="E22" s="87"/>
      <c r="F22" s="84"/>
      <c r="G22" s="84"/>
      <c r="H22" s="84"/>
      <c r="I22" s="84"/>
      <c r="J22" s="95"/>
    </row>
  </sheetData>
  <mergeCells count="4">
    <mergeCell ref="A1:J1"/>
    <mergeCell ref="A2:H2"/>
    <mergeCell ref="A3:J3"/>
    <mergeCell ref="A4: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8"/>
  <sheetViews>
    <sheetView tabSelected="1" workbookViewId="0">
      <pane ySplit="4" topLeftCell="A101" activePane="bottomLeft" state="frozen"/>
      <selection/>
      <selection pane="bottomLeft" activeCell="H11" sqref="H11"/>
    </sheetView>
  </sheetViews>
  <sheetFormatPr defaultColWidth="9" defaultRowHeight="14.4"/>
  <cols>
    <col min="1" max="1" width="4.28703703703704" customWidth="1"/>
    <col min="2" max="2" width="3.57407407407407" customWidth="1"/>
    <col min="3" max="3" width="14.712962962963" customWidth="1"/>
    <col min="4" max="4" width="51.5740740740741" customWidth="1"/>
    <col min="5" max="5" width="15.1388888888889" customWidth="1"/>
    <col min="6" max="6" width="11.712962962963" customWidth="1"/>
    <col min="7" max="7" width="13.8518518518519" customWidth="1"/>
    <col min="8" max="8" width="14.5740740740741" customWidth="1"/>
    <col min="9" max="9" width="12.1388888888889" customWidth="1"/>
    <col min="10" max="10" width="13.712962962963" customWidth="1"/>
    <col min="12" max="12" width="10.1388888888889" customWidth="1"/>
    <col min="14" max="14" width="11.712962962963" customWidth="1"/>
  </cols>
  <sheetData>
    <row r="1" ht="18" customHeight="1" spans="1:10">
      <c r="A1" s="4" t="s">
        <v>199</v>
      </c>
      <c r="B1" s="4"/>
      <c r="C1" s="4"/>
      <c r="D1" s="4"/>
      <c r="E1" s="4"/>
      <c r="F1" s="4"/>
      <c r="G1" s="4"/>
      <c r="H1" s="4"/>
      <c r="I1" s="4"/>
      <c r="J1" s="4"/>
    </row>
    <row r="2" ht="15.6" spans="1:10">
      <c r="A2" s="5" t="s">
        <v>200</v>
      </c>
      <c r="B2" s="5"/>
      <c r="C2" s="5"/>
      <c r="D2" s="5"/>
      <c r="E2" s="5"/>
      <c r="F2" s="5"/>
      <c r="G2" s="5"/>
      <c r="H2" s="5"/>
      <c r="I2" s="5"/>
      <c r="J2" s="5"/>
    </row>
    <row r="3" ht="14.25" customHeight="1" spans="1:12">
      <c r="A3" s="6"/>
      <c r="B3" s="6"/>
      <c r="C3" s="6"/>
      <c r="D3" s="6"/>
      <c r="E3" s="7"/>
      <c r="F3" s="6"/>
      <c r="G3" s="7"/>
      <c r="H3" s="8"/>
      <c r="I3" s="54"/>
      <c r="J3" s="55" t="s">
        <v>3</v>
      </c>
      <c r="L3" s="56"/>
    </row>
    <row r="4" ht="39.6" spans="1:10">
      <c r="A4" s="9" t="s">
        <v>201</v>
      </c>
      <c r="B4" s="10"/>
      <c r="C4" s="11"/>
      <c r="D4" s="12" t="s">
        <v>202</v>
      </c>
      <c r="E4" s="13" t="s">
        <v>4</v>
      </c>
      <c r="F4" s="13" t="s">
        <v>5</v>
      </c>
      <c r="G4" s="13" t="s">
        <v>6</v>
      </c>
      <c r="H4" s="13" t="s">
        <v>29</v>
      </c>
      <c r="I4" s="13" t="s">
        <v>8</v>
      </c>
      <c r="J4" s="13" t="s">
        <v>9</v>
      </c>
    </row>
    <row r="5" s="1" customFormat="1" ht="9.75" customHeight="1" spans="1:10">
      <c r="A5" s="14">
        <v>1</v>
      </c>
      <c r="B5" s="15"/>
      <c r="C5" s="15"/>
      <c r="D5" s="16"/>
      <c r="E5" s="17">
        <v>2</v>
      </c>
      <c r="F5" s="17">
        <v>3</v>
      </c>
      <c r="G5" s="17">
        <v>4</v>
      </c>
      <c r="H5" s="17">
        <v>5</v>
      </c>
      <c r="I5" s="17" t="s">
        <v>10</v>
      </c>
      <c r="J5" s="17" t="s">
        <v>11</v>
      </c>
    </row>
    <row r="6" ht="17.25" customHeight="1" spans="1:10">
      <c r="A6" s="18" t="s">
        <v>203</v>
      </c>
      <c r="B6" s="19"/>
      <c r="C6" s="20"/>
      <c r="D6" s="20" t="s">
        <v>204</v>
      </c>
      <c r="E6" s="21">
        <f>+E7+E135+E187+E198+E202</f>
        <v>9017707.32</v>
      </c>
      <c r="F6" s="21">
        <f>+F7+F135+F187+F198</f>
        <v>8796791.88</v>
      </c>
      <c r="G6" s="21">
        <f>+G7+G135+G187+G198</f>
        <v>11632795.53</v>
      </c>
      <c r="H6" s="21">
        <f>+H7+H135+H187+H198</f>
        <v>11307004.44</v>
      </c>
      <c r="I6" s="21">
        <f>H6/E6*100</f>
        <v>125.386686867988</v>
      </c>
      <c r="J6" s="21">
        <f t="shared" ref="J6:J9" si="0">H6/G6*100</f>
        <v>97.1993740527819</v>
      </c>
    </row>
    <row r="7" spans="1:10">
      <c r="A7" s="22" t="s">
        <v>205</v>
      </c>
      <c r="B7" s="23"/>
      <c r="C7" s="24"/>
      <c r="D7" s="24" t="s">
        <v>206</v>
      </c>
      <c r="E7" s="25">
        <f>+E8+E40+E64+E69+E110+E114+E130+E37</f>
        <v>8577388.1</v>
      </c>
      <c r="F7" s="25">
        <f>+F8+F40+F64+F69+F110+F114+F130+F37</f>
        <v>8551951.66</v>
      </c>
      <c r="G7" s="25">
        <f>+G8+G40+G64+G69+G110+G114+G130+G37</f>
        <v>10902287.75</v>
      </c>
      <c r="H7" s="25">
        <f>+H8+H40+H64+H69+H110+H114+H130</f>
        <v>10906463.71</v>
      </c>
      <c r="I7" s="25">
        <f>H7/E7*100</f>
        <v>127.153669425311</v>
      </c>
      <c r="J7" s="25">
        <f t="shared" si="0"/>
        <v>100.038303520286</v>
      </c>
    </row>
    <row r="8" spans="1:12">
      <c r="A8" s="26" t="s">
        <v>207</v>
      </c>
      <c r="B8" s="27"/>
      <c r="C8" s="28"/>
      <c r="D8" s="28" t="s">
        <v>144</v>
      </c>
      <c r="E8" s="29">
        <f t="shared" ref="E8:H8" si="1">+E9+E15</f>
        <v>761630.38</v>
      </c>
      <c r="F8" s="29">
        <f t="shared" si="1"/>
        <v>2853694.66</v>
      </c>
      <c r="G8" s="29">
        <f t="shared" si="1"/>
        <v>4523353.05</v>
      </c>
      <c r="H8" s="29">
        <f t="shared" si="1"/>
        <v>4523353.05</v>
      </c>
      <c r="I8" s="29">
        <f>H8/E8*100</f>
        <v>593.903968221436</v>
      </c>
      <c r="J8" s="29">
        <f t="shared" si="0"/>
        <v>100</v>
      </c>
      <c r="L8" s="57"/>
    </row>
    <row r="9" s="2" customFormat="1" spans="1:10">
      <c r="A9" s="30">
        <v>31</v>
      </c>
      <c r="B9" s="31"/>
      <c r="C9" s="32"/>
      <c r="D9" s="33" t="s">
        <v>61</v>
      </c>
      <c r="E9" s="34">
        <f>SUM(E10:E14)</f>
        <v>672099</v>
      </c>
      <c r="F9" s="34">
        <v>1625799.41</v>
      </c>
      <c r="G9" s="34">
        <v>3295457.8</v>
      </c>
      <c r="H9" s="34">
        <f>SUM(H10:H14)</f>
        <v>3295457.8</v>
      </c>
      <c r="I9" s="34">
        <f t="shared" ref="I9:J201" si="2">H9/E9*100</f>
        <v>490.323270827661</v>
      </c>
      <c r="J9" s="34">
        <f t="shared" si="0"/>
        <v>100</v>
      </c>
    </row>
    <row r="10" spans="1:10">
      <c r="A10" s="35"/>
      <c r="B10" s="36"/>
      <c r="C10" s="37">
        <v>3111</v>
      </c>
      <c r="D10" s="244" t="s">
        <v>63</v>
      </c>
      <c r="E10" s="38">
        <v>454365.93</v>
      </c>
      <c r="F10" s="38"/>
      <c r="G10" s="38"/>
      <c r="H10" s="38">
        <v>1917152.63</v>
      </c>
      <c r="I10" s="42">
        <f t="shared" si="2"/>
        <v>421.940225579854</v>
      </c>
      <c r="J10" s="42"/>
    </row>
    <row r="11" spans="1:10">
      <c r="A11" s="35"/>
      <c r="B11" s="36"/>
      <c r="C11" s="37">
        <v>3113</v>
      </c>
      <c r="D11" s="244" t="s">
        <v>64</v>
      </c>
      <c r="E11" s="38">
        <v>37220.93</v>
      </c>
      <c r="F11" s="38"/>
      <c r="G11" s="38"/>
      <c r="H11" s="38">
        <v>0</v>
      </c>
      <c r="I11" s="42">
        <f t="shared" si="2"/>
        <v>0</v>
      </c>
      <c r="J11" s="42"/>
    </row>
    <row r="12" spans="1:10">
      <c r="A12" s="35"/>
      <c r="B12" s="36"/>
      <c r="C12" s="37">
        <v>3114</v>
      </c>
      <c r="D12" s="244" t="s">
        <v>65</v>
      </c>
      <c r="E12" s="38">
        <v>79412.14</v>
      </c>
      <c r="F12" s="38"/>
      <c r="G12" s="38"/>
      <c r="H12" s="38">
        <v>670068.09</v>
      </c>
      <c r="I12" s="42">
        <f t="shared" si="2"/>
        <v>843.78545899909</v>
      </c>
      <c r="J12" s="42"/>
    </row>
    <row r="13" spans="1:10">
      <c r="A13" s="35"/>
      <c r="B13" s="36"/>
      <c r="C13" s="37">
        <v>3121</v>
      </c>
      <c r="D13" s="244" t="s">
        <v>66</v>
      </c>
      <c r="E13" s="38">
        <v>101100</v>
      </c>
      <c r="F13" s="38"/>
      <c r="G13" s="38"/>
      <c r="H13" s="38">
        <v>239900</v>
      </c>
      <c r="I13" s="42">
        <f t="shared" si="2"/>
        <v>237.28981206726</v>
      </c>
      <c r="J13" s="42"/>
    </row>
    <row r="14" spans="1:10">
      <c r="A14" s="35"/>
      <c r="B14" s="36"/>
      <c r="C14" s="37">
        <v>3132</v>
      </c>
      <c r="D14" s="244" t="s">
        <v>68</v>
      </c>
      <c r="E14" s="38">
        <v>0</v>
      </c>
      <c r="F14" s="38"/>
      <c r="G14" s="38"/>
      <c r="H14" s="38">
        <v>468337.08</v>
      </c>
      <c r="I14" s="42" t="e">
        <f t="shared" si="2"/>
        <v>#DIV/0!</v>
      </c>
      <c r="J14" s="42"/>
    </row>
    <row r="15" s="2" customFormat="1" spans="1:13">
      <c r="A15" s="39">
        <v>32</v>
      </c>
      <c r="B15" s="40"/>
      <c r="C15" s="41"/>
      <c r="D15" s="33" t="s">
        <v>70</v>
      </c>
      <c r="E15" s="34">
        <f>SUM(E16:E36)</f>
        <v>89531.38</v>
      </c>
      <c r="F15" s="34">
        <v>1227895.25</v>
      </c>
      <c r="G15" s="34">
        <v>1227895.25</v>
      </c>
      <c r="H15" s="34">
        <f t="shared" ref="H15" si="3">SUM(H16:H36)</f>
        <v>1227895.25</v>
      </c>
      <c r="I15" s="34">
        <f t="shared" si="2"/>
        <v>1371.46914299768</v>
      </c>
      <c r="J15" s="34">
        <f t="shared" ref="J15" si="4">H15/G15*100</f>
        <v>100</v>
      </c>
      <c r="M15" s="58"/>
    </row>
    <row r="16" spans="1:10">
      <c r="A16" s="35"/>
      <c r="B16" s="36"/>
      <c r="C16" s="37">
        <v>3211</v>
      </c>
      <c r="D16" s="244" t="s">
        <v>72</v>
      </c>
      <c r="E16" s="42">
        <v>0</v>
      </c>
      <c r="F16" s="42"/>
      <c r="G16" s="42"/>
      <c r="H16" s="43">
        <v>0</v>
      </c>
      <c r="I16" s="42" t="e">
        <f t="shared" si="2"/>
        <v>#DIV/0!</v>
      </c>
      <c r="J16" s="42"/>
    </row>
    <row r="17" spans="1:10">
      <c r="A17" s="35"/>
      <c r="B17" s="36"/>
      <c r="C17" s="37">
        <v>3212</v>
      </c>
      <c r="D17" s="244" t="s">
        <v>73</v>
      </c>
      <c r="E17" s="42">
        <v>0</v>
      </c>
      <c r="F17" s="42"/>
      <c r="G17" s="42"/>
      <c r="H17" s="42">
        <v>0</v>
      </c>
      <c r="I17" s="42" t="e">
        <f t="shared" si="2"/>
        <v>#DIV/0!</v>
      </c>
      <c r="J17" s="42"/>
    </row>
    <row r="18" spans="1:10">
      <c r="A18" s="35"/>
      <c r="B18" s="36"/>
      <c r="C18" s="37">
        <v>3213</v>
      </c>
      <c r="D18" s="244" t="s">
        <v>74</v>
      </c>
      <c r="E18" s="42">
        <v>0</v>
      </c>
      <c r="F18" s="42"/>
      <c r="G18" s="42"/>
      <c r="H18" s="42">
        <v>0</v>
      </c>
      <c r="I18" s="42" t="e">
        <f t="shared" si="2"/>
        <v>#DIV/0!</v>
      </c>
      <c r="J18" s="42"/>
    </row>
    <row r="19" spans="1:10">
      <c r="A19" s="35"/>
      <c r="B19" s="36"/>
      <c r="C19" s="37">
        <v>3214</v>
      </c>
      <c r="D19" s="244" t="s">
        <v>75</v>
      </c>
      <c r="E19" s="42">
        <v>0</v>
      </c>
      <c r="F19" s="42"/>
      <c r="G19" s="42"/>
      <c r="H19" s="42">
        <v>0</v>
      </c>
      <c r="I19" s="42" t="e">
        <f t="shared" si="2"/>
        <v>#DIV/0!</v>
      </c>
      <c r="J19" s="42"/>
    </row>
    <row r="20" spans="1:10">
      <c r="A20" s="35"/>
      <c r="B20" s="36"/>
      <c r="C20" s="37">
        <v>3221</v>
      </c>
      <c r="D20" s="244" t="s">
        <v>77</v>
      </c>
      <c r="E20" s="42">
        <v>0</v>
      </c>
      <c r="F20" s="42"/>
      <c r="G20" s="42"/>
      <c r="H20" s="42">
        <v>6991.95</v>
      </c>
      <c r="I20" s="42" t="e">
        <f t="shared" si="2"/>
        <v>#DIV/0!</v>
      </c>
      <c r="J20" s="42"/>
    </row>
    <row r="21" spans="1:10">
      <c r="A21" s="35"/>
      <c r="B21" s="36"/>
      <c r="C21" s="37">
        <v>3222</v>
      </c>
      <c r="D21" s="244" t="s">
        <v>78</v>
      </c>
      <c r="E21" s="42">
        <v>8992.29</v>
      </c>
      <c r="F21" s="42"/>
      <c r="G21" s="42"/>
      <c r="H21" s="42">
        <v>213945.86</v>
      </c>
      <c r="I21" s="42">
        <f t="shared" si="2"/>
        <v>2379.21441590518</v>
      </c>
      <c r="J21" s="42"/>
    </row>
    <row r="22" spans="1:10">
      <c r="A22" s="35"/>
      <c r="B22" s="36"/>
      <c r="C22" s="37">
        <v>3223</v>
      </c>
      <c r="D22" s="244" t="s">
        <v>79</v>
      </c>
      <c r="E22" s="42">
        <v>49404.97</v>
      </c>
      <c r="F22" s="42"/>
      <c r="G22" s="42"/>
      <c r="H22" s="42">
        <v>444189.06</v>
      </c>
      <c r="I22" s="42">
        <f t="shared" si="2"/>
        <v>899.07768388484</v>
      </c>
      <c r="J22" s="42"/>
    </row>
    <row r="23" spans="1:10">
      <c r="A23" s="35"/>
      <c r="B23" s="36"/>
      <c r="C23" s="37">
        <v>3224</v>
      </c>
      <c r="D23" s="244" t="s">
        <v>80</v>
      </c>
      <c r="E23" s="42">
        <v>0</v>
      </c>
      <c r="F23" s="42"/>
      <c r="G23" s="42"/>
      <c r="H23" s="42">
        <v>0</v>
      </c>
      <c r="I23" s="42" t="e">
        <f t="shared" si="2"/>
        <v>#DIV/0!</v>
      </c>
      <c r="J23" s="42"/>
    </row>
    <row r="24" spans="1:10">
      <c r="A24" s="35"/>
      <c r="B24" s="36"/>
      <c r="C24" s="37">
        <v>3225</v>
      </c>
      <c r="D24" s="244" t="s">
        <v>81</v>
      </c>
      <c r="E24" s="42">
        <v>0</v>
      </c>
      <c r="F24" s="42"/>
      <c r="G24" s="42"/>
      <c r="H24" s="42">
        <v>59042.48</v>
      </c>
      <c r="I24" s="42" t="e">
        <f t="shared" si="2"/>
        <v>#DIV/0!</v>
      </c>
      <c r="J24" s="42"/>
    </row>
    <row r="25" spans="1:10">
      <c r="A25" s="35"/>
      <c r="B25" s="36"/>
      <c r="C25" s="37">
        <v>3227</v>
      </c>
      <c r="D25" s="244" t="s">
        <v>83</v>
      </c>
      <c r="E25" s="42">
        <v>0</v>
      </c>
      <c r="F25" s="42"/>
      <c r="G25" s="42"/>
      <c r="H25" s="42">
        <v>0</v>
      </c>
      <c r="I25" s="42" t="e">
        <f t="shared" si="2"/>
        <v>#DIV/0!</v>
      </c>
      <c r="J25" s="42"/>
    </row>
    <row r="26" spans="1:10">
      <c r="A26" s="35"/>
      <c r="B26" s="36"/>
      <c r="C26" s="37">
        <v>3231</v>
      </c>
      <c r="D26" s="244" t="s">
        <v>85</v>
      </c>
      <c r="E26" s="42">
        <v>0</v>
      </c>
      <c r="F26" s="42"/>
      <c r="G26" s="42"/>
      <c r="H26" s="42">
        <v>0</v>
      </c>
      <c r="I26" s="42" t="e">
        <f t="shared" si="2"/>
        <v>#DIV/0!</v>
      </c>
      <c r="J26" s="42"/>
    </row>
    <row r="27" spans="1:10">
      <c r="A27" s="35"/>
      <c r="B27" s="36"/>
      <c r="C27" s="37">
        <v>3232</v>
      </c>
      <c r="D27" s="244" t="s">
        <v>86</v>
      </c>
      <c r="E27" s="42">
        <v>31134.12</v>
      </c>
      <c r="F27" s="42"/>
      <c r="G27" s="42"/>
      <c r="H27" s="42">
        <v>354828.95</v>
      </c>
      <c r="I27" s="42">
        <f t="shared" si="2"/>
        <v>1139.67875115789</v>
      </c>
      <c r="J27" s="42"/>
    </row>
    <row r="28" spans="1:10">
      <c r="A28" s="35"/>
      <c r="B28" s="36"/>
      <c r="C28" s="37">
        <v>3233</v>
      </c>
      <c r="D28" s="244" t="s">
        <v>87</v>
      </c>
      <c r="E28" s="42">
        <v>0</v>
      </c>
      <c r="F28" s="42"/>
      <c r="G28" s="42"/>
      <c r="H28" s="44">
        <v>0</v>
      </c>
      <c r="I28" s="42" t="e">
        <f t="shared" si="2"/>
        <v>#DIV/0!</v>
      </c>
      <c r="J28" s="42"/>
    </row>
    <row r="29" spans="1:10">
      <c r="A29" s="35"/>
      <c r="B29" s="36"/>
      <c r="C29" s="37">
        <v>3234</v>
      </c>
      <c r="D29" s="244" t="s">
        <v>88</v>
      </c>
      <c r="E29" s="42">
        <v>0</v>
      </c>
      <c r="F29" s="42"/>
      <c r="G29" s="42"/>
      <c r="H29" s="42">
        <v>141990.7</v>
      </c>
      <c r="I29" s="42" t="e">
        <f t="shared" si="2"/>
        <v>#DIV/0!</v>
      </c>
      <c r="J29" s="42"/>
    </row>
    <row r="30" spans="1:10">
      <c r="A30" s="35"/>
      <c r="B30" s="36"/>
      <c r="C30" s="37">
        <v>3236</v>
      </c>
      <c r="D30" s="244" t="s">
        <v>90</v>
      </c>
      <c r="E30" s="42">
        <v>0</v>
      </c>
      <c r="F30" s="42"/>
      <c r="G30" s="42"/>
      <c r="H30" s="42">
        <v>0</v>
      </c>
      <c r="I30" s="42" t="e">
        <f t="shared" si="2"/>
        <v>#DIV/0!</v>
      </c>
      <c r="J30" s="42"/>
    </row>
    <row r="31" spans="1:10">
      <c r="A31" s="35"/>
      <c r="B31" s="36"/>
      <c r="C31" s="37">
        <v>3237</v>
      </c>
      <c r="D31" s="244" t="s">
        <v>91</v>
      </c>
      <c r="E31" s="42">
        <v>0</v>
      </c>
      <c r="F31" s="42"/>
      <c r="G31" s="42"/>
      <c r="H31" s="42">
        <v>5375</v>
      </c>
      <c r="I31" s="42" t="e">
        <f t="shared" si="2"/>
        <v>#DIV/0!</v>
      </c>
      <c r="J31" s="42"/>
    </row>
    <row r="32" spans="1:10">
      <c r="A32" s="35"/>
      <c r="B32" s="36"/>
      <c r="C32" s="37">
        <v>3238</v>
      </c>
      <c r="D32" s="244" t="s">
        <v>92</v>
      </c>
      <c r="E32" s="42">
        <v>0</v>
      </c>
      <c r="F32" s="42"/>
      <c r="G32" s="42"/>
      <c r="H32" s="42">
        <v>0</v>
      </c>
      <c r="I32" s="42" t="e">
        <f t="shared" si="2"/>
        <v>#DIV/0!</v>
      </c>
      <c r="J32" s="42"/>
    </row>
    <row r="33" spans="1:10">
      <c r="A33" s="35"/>
      <c r="B33" s="36"/>
      <c r="C33" s="37">
        <v>3239</v>
      </c>
      <c r="D33" s="244" t="s">
        <v>93</v>
      </c>
      <c r="E33" s="42">
        <v>0</v>
      </c>
      <c r="F33" s="42"/>
      <c r="G33" s="42"/>
      <c r="H33" s="42">
        <v>1531.25</v>
      </c>
      <c r="I33" s="42" t="e">
        <f t="shared" si="2"/>
        <v>#DIV/0!</v>
      </c>
      <c r="J33" s="42"/>
    </row>
    <row r="34" spans="1:10">
      <c r="A34" s="35"/>
      <c r="B34" s="36"/>
      <c r="C34" s="37">
        <v>3292</v>
      </c>
      <c r="D34" s="249" t="s">
        <v>96</v>
      </c>
      <c r="E34" s="42">
        <v>0</v>
      </c>
      <c r="F34" s="42"/>
      <c r="G34" s="42"/>
      <c r="H34" s="42">
        <v>0</v>
      </c>
      <c r="I34" s="42" t="e">
        <f t="shared" si="2"/>
        <v>#DIV/0!</v>
      </c>
      <c r="J34" s="42"/>
    </row>
    <row r="35" spans="1:10">
      <c r="A35" s="35"/>
      <c r="B35" s="36"/>
      <c r="C35" s="37">
        <v>3295</v>
      </c>
      <c r="D35" s="249" t="s">
        <v>99</v>
      </c>
      <c r="E35" s="42">
        <v>0</v>
      </c>
      <c r="F35" s="42"/>
      <c r="G35" s="42"/>
      <c r="H35" s="42">
        <v>0</v>
      </c>
      <c r="I35" s="42" t="e">
        <f t="shared" si="2"/>
        <v>#DIV/0!</v>
      </c>
      <c r="J35" s="42"/>
    </row>
    <row r="36" spans="1:12">
      <c r="A36" s="35"/>
      <c r="B36" s="36"/>
      <c r="C36" s="46">
        <v>3299</v>
      </c>
      <c r="D36" s="47" t="s">
        <v>102</v>
      </c>
      <c r="E36" s="42">
        <v>0</v>
      </c>
      <c r="F36" s="42"/>
      <c r="G36" s="42"/>
      <c r="H36" s="42">
        <v>0</v>
      </c>
      <c r="I36" s="42" t="e">
        <f t="shared" si="2"/>
        <v>#DIV/0!</v>
      </c>
      <c r="J36" s="42"/>
      <c r="L36" s="57"/>
    </row>
    <row r="37" spans="1:10">
      <c r="A37" s="48" t="s">
        <v>208</v>
      </c>
      <c r="B37" s="49"/>
      <c r="C37" s="50"/>
      <c r="D37" s="28" t="s">
        <v>145</v>
      </c>
      <c r="E37" s="51">
        <f>E38</f>
        <v>0</v>
      </c>
      <c r="F37" s="51">
        <f t="shared" ref="F37:H37" si="5">F38</f>
        <v>0</v>
      </c>
      <c r="G37" s="51">
        <f t="shared" si="5"/>
        <v>100000</v>
      </c>
      <c r="H37" s="51">
        <f t="shared" si="5"/>
        <v>0</v>
      </c>
      <c r="I37" s="51" t="e">
        <f t="shared" ref="I37:J39" si="6">H37/E37*100</f>
        <v>#DIV/0!</v>
      </c>
      <c r="J37" s="51" t="e">
        <f t="shared" si="6"/>
        <v>#DIV/0!</v>
      </c>
    </row>
    <row r="38" s="2" customFormat="1" spans="1:10">
      <c r="A38" s="30">
        <v>31</v>
      </c>
      <c r="B38" s="31"/>
      <c r="C38" s="32"/>
      <c r="D38" s="33" t="s">
        <v>61</v>
      </c>
      <c r="E38" s="34">
        <v>0</v>
      </c>
      <c r="F38" s="34">
        <v>0</v>
      </c>
      <c r="G38" s="34">
        <v>100000</v>
      </c>
      <c r="H38" s="34">
        <v>0</v>
      </c>
      <c r="I38" s="34" t="e">
        <f t="shared" si="6"/>
        <v>#DIV/0!</v>
      </c>
      <c r="J38" s="34">
        <f t="shared" ref="J38" si="7">H38/G38*100</f>
        <v>0</v>
      </c>
    </row>
    <row r="39" spans="1:10">
      <c r="A39" s="35"/>
      <c r="B39" s="36"/>
      <c r="C39" s="46">
        <v>3111</v>
      </c>
      <c r="D39" s="47" t="s">
        <v>63</v>
      </c>
      <c r="E39" s="42"/>
      <c r="F39" s="42"/>
      <c r="G39" s="42"/>
      <c r="H39" s="42"/>
      <c r="I39" s="42" t="e">
        <f t="shared" si="6"/>
        <v>#DIV/0!</v>
      </c>
      <c r="J39" s="42"/>
    </row>
    <row r="40" spans="1:12">
      <c r="A40" s="26" t="s">
        <v>209</v>
      </c>
      <c r="B40" s="27"/>
      <c r="C40" s="28"/>
      <c r="D40" s="28" t="s">
        <v>210</v>
      </c>
      <c r="E40" s="29">
        <f>+E41+E47</f>
        <v>1605905.58</v>
      </c>
      <c r="F40" s="29">
        <f t="shared" ref="F40:H40" si="8">+F41+F47</f>
        <v>1698257</v>
      </c>
      <c r="G40" s="29">
        <f t="shared" si="8"/>
        <v>1759825</v>
      </c>
      <c r="H40" s="29">
        <f t="shared" si="8"/>
        <v>1759825</v>
      </c>
      <c r="I40" s="51">
        <f t="shared" si="2"/>
        <v>109.584587158605</v>
      </c>
      <c r="J40" s="29">
        <f t="shared" ref="J40:J41" si="9">H40/G40*100</f>
        <v>100</v>
      </c>
      <c r="L40" s="57"/>
    </row>
    <row r="41" s="2" customFormat="1" spans="1:10">
      <c r="A41" s="52">
        <v>31</v>
      </c>
      <c r="B41" s="31"/>
      <c r="C41" s="32"/>
      <c r="D41" s="33" t="s">
        <v>61</v>
      </c>
      <c r="E41" s="34">
        <f>SUM(E42:E46)</f>
        <v>1387796.58</v>
      </c>
      <c r="F41" s="34">
        <v>1567007</v>
      </c>
      <c r="G41" s="34">
        <v>1628575</v>
      </c>
      <c r="H41" s="34">
        <f t="shared" ref="H41" si="10">SUM(H42:H46)</f>
        <v>1628575</v>
      </c>
      <c r="I41" s="34">
        <f>H41/E41*100</f>
        <v>117.349691119717</v>
      </c>
      <c r="J41" s="34">
        <f t="shared" si="9"/>
        <v>100</v>
      </c>
    </row>
    <row r="42" spans="1:10">
      <c r="A42" s="35"/>
      <c r="B42" s="36"/>
      <c r="C42" s="37">
        <v>3111</v>
      </c>
      <c r="D42" s="244" t="s">
        <v>63</v>
      </c>
      <c r="E42" s="38">
        <v>1127442.3</v>
      </c>
      <c r="F42" s="38"/>
      <c r="G42" s="38"/>
      <c r="H42" s="38">
        <v>1240000</v>
      </c>
      <c r="I42" s="42">
        <f t="shared" si="2"/>
        <v>109.983455472622</v>
      </c>
      <c r="J42" s="42"/>
    </row>
    <row r="43" spans="1:10">
      <c r="A43" s="35"/>
      <c r="B43" s="36"/>
      <c r="C43" s="37">
        <v>3113</v>
      </c>
      <c r="D43" s="244" t="s">
        <v>64</v>
      </c>
      <c r="E43" s="38">
        <v>885.88</v>
      </c>
      <c r="F43" s="38"/>
      <c r="G43" s="38"/>
      <c r="H43" s="38">
        <v>0</v>
      </c>
      <c r="I43" s="42">
        <v>0</v>
      </c>
      <c r="J43" s="42"/>
    </row>
    <row r="44" spans="1:10">
      <c r="A44" s="35"/>
      <c r="B44" s="36"/>
      <c r="C44" s="37">
        <v>3114</v>
      </c>
      <c r="D44" s="244" t="s">
        <v>65</v>
      </c>
      <c r="E44" s="38">
        <v>59720.4</v>
      </c>
      <c r="F44" s="38"/>
      <c r="G44" s="38"/>
      <c r="H44" s="38">
        <v>120000</v>
      </c>
      <c r="I44" s="42">
        <f t="shared" si="2"/>
        <v>200.936363453694</v>
      </c>
      <c r="J44" s="42"/>
    </row>
    <row r="45" spans="1:10">
      <c r="A45" s="35"/>
      <c r="B45" s="36"/>
      <c r="C45" s="37">
        <v>3121</v>
      </c>
      <c r="D45" s="244" t="s">
        <v>66</v>
      </c>
      <c r="E45" s="38">
        <v>14200</v>
      </c>
      <c r="F45" s="38"/>
      <c r="G45" s="38"/>
      <c r="H45" s="38">
        <v>0</v>
      </c>
      <c r="I45" s="42">
        <f t="shared" si="2"/>
        <v>0</v>
      </c>
      <c r="J45" s="42"/>
    </row>
    <row r="46" spans="1:10">
      <c r="A46" s="35"/>
      <c r="B46" s="36"/>
      <c r="C46" s="37">
        <v>3131</v>
      </c>
      <c r="D46" s="244" t="s">
        <v>68</v>
      </c>
      <c r="E46" s="38">
        <v>185548</v>
      </c>
      <c r="F46" s="38"/>
      <c r="H46" s="38">
        <v>268575</v>
      </c>
      <c r="I46" s="42">
        <f t="shared" si="2"/>
        <v>144.746911850303</v>
      </c>
      <c r="J46" s="42"/>
    </row>
    <row r="47" s="2" customFormat="1" spans="1:10">
      <c r="A47" s="53">
        <v>32</v>
      </c>
      <c r="B47" s="40"/>
      <c r="C47" s="41"/>
      <c r="D47" s="33" t="s">
        <v>70</v>
      </c>
      <c r="E47" s="34">
        <f>SUM(E48:E63)</f>
        <v>218109</v>
      </c>
      <c r="F47" s="34">
        <v>131250</v>
      </c>
      <c r="G47" s="34">
        <v>131250</v>
      </c>
      <c r="H47" s="34">
        <f t="shared" ref="H47" si="11">SUM(H48:H63)</f>
        <v>131250</v>
      </c>
      <c r="I47" s="34">
        <f t="shared" ref="I47" si="12">H47/E47*100</f>
        <v>60.1763338514229</v>
      </c>
      <c r="J47" s="34">
        <f>H47/G47*100</f>
        <v>100</v>
      </c>
    </row>
    <row r="48" spans="1:10">
      <c r="A48" s="35"/>
      <c r="B48" s="36"/>
      <c r="C48" s="37">
        <v>3212</v>
      </c>
      <c r="D48" s="244" t="s">
        <v>73</v>
      </c>
      <c r="E48" s="42">
        <v>0</v>
      </c>
      <c r="F48" s="42"/>
      <c r="G48" s="42"/>
      <c r="H48" s="42">
        <v>0</v>
      </c>
      <c r="I48" s="42" t="e">
        <f t="shared" ref="I48:I63" si="13">H48/E48*100</f>
        <v>#DIV/0!</v>
      </c>
      <c r="J48" s="42"/>
    </row>
    <row r="49" spans="1:10">
      <c r="A49" s="35"/>
      <c r="B49" s="36"/>
      <c r="C49" s="37">
        <v>3214</v>
      </c>
      <c r="D49" s="244" t="s">
        <v>75</v>
      </c>
      <c r="E49" s="42">
        <v>0</v>
      </c>
      <c r="F49" s="42"/>
      <c r="G49" s="42"/>
      <c r="H49" s="42">
        <v>0</v>
      </c>
      <c r="I49" s="42" t="e">
        <f t="shared" si="13"/>
        <v>#DIV/0!</v>
      </c>
      <c r="J49" s="42"/>
    </row>
    <row r="50" spans="1:10">
      <c r="A50" s="35"/>
      <c r="B50" s="36"/>
      <c r="C50" s="37">
        <v>3221</v>
      </c>
      <c r="D50" s="244" t="s">
        <v>77</v>
      </c>
      <c r="E50" s="42">
        <v>0</v>
      </c>
      <c r="F50" s="42"/>
      <c r="G50" s="42"/>
      <c r="H50" s="42">
        <v>0</v>
      </c>
      <c r="I50" s="42" t="e">
        <f t="shared" si="13"/>
        <v>#DIV/0!</v>
      </c>
      <c r="J50" s="42"/>
    </row>
    <row r="51" spans="1:10">
      <c r="A51" s="35"/>
      <c r="B51" s="36"/>
      <c r="C51" s="37">
        <v>3222</v>
      </c>
      <c r="D51" s="244" t="s">
        <v>78</v>
      </c>
      <c r="E51" s="42">
        <v>19038.54</v>
      </c>
      <c r="F51" s="42"/>
      <c r="G51" s="42"/>
      <c r="H51" s="42">
        <v>0</v>
      </c>
      <c r="I51" s="42">
        <f t="shared" si="13"/>
        <v>0</v>
      </c>
      <c r="J51" s="42"/>
    </row>
    <row r="52" spans="1:10">
      <c r="A52" s="35"/>
      <c r="B52" s="36"/>
      <c r="C52" s="37">
        <v>3223</v>
      </c>
      <c r="D52" s="244" t="s">
        <v>79</v>
      </c>
      <c r="E52" s="42">
        <v>143270.48</v>
      </c>
      <c r="F52" s="42"/>
      <c r="G52" s="42"/>
      <c r="H52" s="42">
        <v>90275.96</v>
      </c>
      <c r="I52" s="42">
        <f t="shared" si="13"/>
        <v>63.0108589012894</v>
      </c>
      <c r="J52" s="42"/>
    </row>
    <row r="53" spans="1:10">
      <c r="A53" s="35"/>
      <c r="B53" s="36"/>
      <c r="C53" s="37">
        <v>3224</v>
      </c>
      <c r="D53" s="244" t="s">
        <v>80</v>
      </c>
      <c r="E53" s="42">
        <v>0</v>
      </c>
      <c r="F53" s="42"/>
      <c r="G53" s="42"/>
      <c r="H53" s="42">
        <v>0</v>
      </c>
      <c r="I53" s="42" t="e">
        <f t="shared" si="13"/>
        <v>#DIV/0!</v>
      </c>
      <c r="J53" s="42"/>
    </row>
    <row r="54" spans="1:10">
      <c r="A54" s="35"/>
      <c r="B54" s="36"/>
      <c r="C54" s="37">
        <v>3225</v>
      </c>
      <c r="D54" s="244" t="s">
        <v>81</v>
      </c>
      <c r="E54" s="42">
        <v>0</v>
      </c>
      <c r="F54" s="42"/>
      <c r="G54" s="42"/>
      <c r="H54" s="42">
        <v>0</v>
      </c>
      <c r="I54" s="42" t="e">
        <f t="shared" si="13"/>
        <v>#DIV/0!</v>
      </c>
      <c r="J54" s="42"/>
    </row>
    <row r="55" spans="1:10">
      <c r="A55" s="35"/>
      <c r="B55" s="36"/>
      <c r="C55" s="37">
        <v>3227</v>
      </c>
      <c r="D55" s="244" t="s">
        <v>83</v>
      </c>
      <c r="E55" s="42">
        <v>0</v>
      </c>
      <c r="F55" s="42"/>
      <c r="G55" s="42"/>
      <c r="H55" s="42">
        <v>0</v>
      </c>
      <c r="I55" s="42" t="e">
        <f t="shared" si="13"/>
        <v>#DIV/0!</v>
      </c>
      <c r="J55" s="42"/>
    </row>
    <row r="56" spans="1:10">
      <c r="A56" s="35"/>
      <c r="B56" s="36"/>
      <c r="C56" s="37">
        <v>3231</v>
      </c>
      <c r="D56" s="244" t="s">
        <v>85</v>
      </c>
      <c r="E56" s="42">
        <v>0</v>
      </c>
      <c r="F56" s="42"/>
      <c r="G56" s="42"/>
      <c r="H56" s="42">
        <v>1818.98</v>
      </c>
      <c r="I56" s="42" t="e">
        <f t="shared" si="13"/>
        <v>#DIV/0!</v>
      </c>
      <c r="J56" s="42"/>
    </row>
    <row r="57" spans="1:10">
      <c r="A57" s="35"/>
      <c r="B57" s="36"/>
      <c r="C57" s="37">
        <v>3232</v>
      </c>
      <c r="D57" s="244" t="s">
        <v>86</v>
      </c>
      <c r="E57" s="42">
        <v>21613.35</v>
      </c>
      <c r="F57" s="42"/>
      <c r="G57" s="42"/>
      <c r="H57" s="42">
        <v>17291.25</v>
      </c>
      <c r="I57" s="42">
        <f t="shared" si="13"/>
        <v>80.0026372589164</v>
      </c>
      <c r="J57" s="42"/>
    </row>
    <row r="58" spans="1:10">
      <c r="A58" s="35"/>
      <c r="B58" s="36"/>
      <c r="C58" s="37">
        <v>3234</v>
      </c>
      <c r="D58" s="244" t="s">
        <v>88</v>
      </c>
      <c r="E58" s="42">
        <v>26516.63</v>
      </c>
      <c r="F58" s="42"/>
      <c r="G58" s="42"/>
      <c r="H58" s="42">
        <v>14584.12</v>
      </c>
      <c r="I58" s="42">
        <f t="shared" si="13"/>
        <v>54.9999000627154</v>
      </c>
      <c r="J58" s="42"/>
    </row>
    <row r="59" spans="1:10">
      <c r="A59" s="35"/>
      <c r="B59" s="36"/>
      <c r="C59" s="37">
        <v>3236</v>
      </c>
      <c r="D59" s="244" t="s">
        <v>90</v>
      </c>
      <c r="E59" s="42">
        <v>0</v>
      </c>
      <c r="F59" s="42"/>
      <c r="G59" s="42"/>
      <c r="H59" s="42">
        <v>0</v>
      </c>
      <c r="I59" s="42" t="e">
        <f t="shared" si="13"/>
        <v>#DIV/0!</v>
      </c>
      <c r="J59" s="42"/>
    </row>
    <row r="60" spans="1:10">
      <c r="A60" s="35"/>
      <c r="B60" s="36"/>
      <c r="C60" s="37">
        <v>3237</v>
      </c>
      <c r="D60" s="244" t="s">
        <v>91</v>
      </c>
      <c r="E60" s="42">
        <v>0</v>
      </c>
      <c r="F60" s="42"/>
      <c r="G60" s="42"/>
      <c r="H60" s="42">
        <v>3898.5</v>
      </c>
      <c r="I60" s="42" t="e">
        <f t="shared" si="13"/>
        <v>#DIV/0!</v>
      </c>
      <c r="J60" s="42"/>
    </row>
    <row r="61" spans="1:10">
      <c r="A61" s="35"/>
      <c r="B61" s="36"/>
      <c r="C61" s="37">
        <v>3238</v>
      </c>
      <c r="D61" s="244" t="s">
        <v>92</v>
      </c>
      <c r="E61" s="42">
        <v>0</v>
      </c>
      <c r="F61" s="42"/>
      <c r="G61" s="42"/>
      <c r="H61" s="42">
        <v>0</v>
      </c>
      <c r="I61" s="42" t="e">
        <f t="shared" si="13"/>
        <v>#DIV/0!</v>
      </c>
      <c r="J61" s="42"/>
    </row>
    <row r="62" spans="1:10">
      <c r="A62" s="35"/>
      <c r="B62" s="36"/>
      <c r="C62" s="37">
        <v>3239</v>
      </c>
      <c r="D62" s="244" t="s">
        <v>93</v>
      </c>
      <c r="E62" s="42">
        <v>7670</v>
      </c>
      <c r="F62" s="42"/>
      <c r="G62" s="42"/>
      <c r="H62" s="42">
        <v>2262.5</v>
      </c>
      <c r="I62" s="42">
        <f t="shared" si="13"/>
        <v>29.4980443285528</v>
      </c>
      <c r="J62" s="42"/>
    </row>
    <row r="63" spans="1:10">
      <c r="A63" s="35"/>
      <c r="B63" s="36"/>
      <c r="C63" s="45">
        <v>3292</v>
      </c>
      <c r="D63" s="249" t="s">
        <v>96</v>
      </c>
      <c r="E63" s="42">
        <v>0</v>
      </c>
      <c r="F63" s="42"/>
      <c r="G63" s="42"/>
      <c r="H63" s="42">
        <v>1118.69</v>
      </c>
      <c r="I63" s="42" t="e">
        <f t="shared" si="13"/>
        <v>#DIV/0!</v>
      </c>
      <c r="J63" s="42"/>
    </row>
    <row r="64" s="3" customFormat="1" spans="1:10">
      <c r="A64" s="26" t="s">
        <v>211</v>
      </c>
      <c r="B64" s="27"/>
      <c r="C64" s="28"/>
      <c r="D64" s="28" t="s">
        <v>147</v>
      </c>
      <c r="E64" s="29">
        <f>+E65+E67</f>
        <v>0</v>
      </c>
      <c r="F64" s="29">
        <v>0</v>
      </c>
      <c r="G64" s="29">
        <v>0</v>
      </c>
      <c r="H64" s="29">
        <v>0</v>
      </c>
      <c r="I64" s="29" t="e">
        <f t="shared" si="2"/>
        <v>#DIV/0!</v>
      </c>
      <c r="J64" s="29" t="e">
        <f t="shared" ref="J64:J200" si="14">H64/G64*100</f>
        <v>#DIV/0!</v>
      </c>
    </row>
    <row r="65" s="2" customFormat="1" spans="1:10">
      <c r="A65" s="53">
        <v>32</v>
      </c>
      <c r="B65" s="40"/>
      <c r="C65" s="40"/>
      <c r="D65" s="33" t="s">
        <v>70</v>
      </c>
      <c r="E65" s="34">
        <f>SUM(E66)</f>
        <v>0</v>
      </c>
      <c r="F65" s="34">
        <f t="shared" ref="F65:H65" si="15">SUM(F66)</f>
        <v>0</v>
      </c>
      <c r="G65" s="34">
        <f t="shared" si="15"/>
        <v>0</v>
      </c>
      <c r="H65" s="34">
        <f t="shared" si="15"/>
        <v>0</v>
      </c>
      <c r="I65" s="34" t="e">
        <f t="shared" si="2"/>
        <v>#DIV/0!</v>
      </c>
      <c r="J65" s="34" t="e">
        <f t="shared" si="14"/>
        <v>#DIV/0!</v>
      </c>
    </row>
    <row r="66" spans="1:10">
      <c r="A66" s="35"/>
      <c r="B66" s="36"/>
      <c r="C66" s="37">
        <v>3232</v>
      </c>
      <c r="D66" s="244" t="s">
        <v>86</v>
      </c>
      <c r="E66" s="42"/>
      <c r="F66" s="42"/>
      <c r="G66" s="42"/>
      <c r="H66" s="42"/>
      <c r="I66" s="42" t="e">
        <f t="shared" si="2"/>
        <v>#DIV/0!</v>
      </c>
      <c r="J66" s="42"/>
    </row>
    <row r="67" s="2" customFormat="1" spans="1:10">
      <c r="A67" s="53">
        <v>34</v>
      </c>
      <c r="B67" s="40"/>
      <c r="C67" s="40"/>
      <c r="D67" s="33" t="s">
        <v>103</v>
      </c>
      <c r="E67" s="34">
        <f>SUM(E68)</f>
        <v>0</v>
      </c>
      <c r="F67" s="34">
        <f t="shared" ref="F67:H67" si="16">SUM(F68)</f>
        <v>0</v>
      </c>
      <c r="G67" s="34">
        <f t="shared" si="16"/>
        <v>0</v>
      </c>
      <c r="H67" s="34">
        <f t="shared" si="16"/>
        <v>0</v>
      </c>
      <c r="I67" s="34" t="e">
        <f t="shared" si="2"/>
        <v>#DIV/0!</v>
      </c>
      <c r="J67" s="34" t="e">
        <f t="shared" si="14"/>
        <v>#DIV/0!</v>
      </c>
    </row>
    <row r="68" spans="1:10">
      <c r="A68" s="35"/>
      <c r="B68" s="36"/>
      <c r="C68" s="46">
        <v>3434</v>
      </c>
      <c r="D68" s="47" t="s">
        <v>108</v>
      </c>
      <c r="E68" s="42"/>
      <c r="F68" s="42"/>
      <c r="G68" s="42"/>
      <c r="H68" s="42"/>
      <c r="I68" s="42" t="e">
        <f t="shared" si="2"/>
        <v>#DIV/0!</v>
      </c>
      <c r="J68" s="42"/>
    </row>
    <row r="69" spans="1:10">
      <c r="A69" s="26" t="s">
        <v>212</v>
      </c>
      <c r="B69" s="27"/>
      <c r="C69" s="28"/>
      <c r="D69" s="28" t="s">
        <v>213</v>
      </c>
      <c r="E69" s="29">
        <f>+E70+E77+E103+E108</f>
        <v>3735398.11</v>
      </c>
      <c r="F69" s="29">
        <f t="shared" ref="F69:H69" si="17">+F70+F77+F103+F108</f>
        <v>4000000</v>
      </c>
      <c r="G69" s="29">
        <f t="shared" si="17"/>
        <v>4319109.7</v>
      </c>
      <c r="H69" s="29">
        <f t="shared" si="17"/>
        <v>4422023.01</v>
      </c>
      <c r="I69" s="29">
        <f>H69/E69*100</f>
        <v>118.381572185354</v>
      </c>
      <c r="J69" s="29">
        <f t="shared" si="14"/>
        <v>102.382743601071</v>
      </c>
    </row>
    <row r="70" s="2" customFormat="1" spans="1:10">
      <c r="A70" s="53">
        <v>31</v>
      </c>
      <c r="B70" s="31"/>
      <c r="C70" s="32"/>
      <c r="D70" s="33" t="s">
        <v>61</v>
      </c>
      <c r="E70" s="34">
        <f>SUM(E71:E76)</f>
        <v>1993933.52</v>
      </c>
      <c r="F70" s="34">
        <v>2000000</v>
      </c>
      <c r="G70" s="34">
        <v>2319109.7</v>
      </c>
      <c r="H70" s="34">
        <f>SUM(H71:H76)</f>
        <v>2355485.62</v>
      </c>
      <c r="I70" s="34">
        <f t="shared" ref="I70" si="18">H70/E70*100</f>
        <v>118.132605544442</v>
      </c>
      <c r="J70" s="34">
        <f t="shared" si="14"/>
        <v>101.568529509406</v>
      </c>
    </row>
    <row r="71" spans="1:10">
      <c r="A71" s="35"/>
      <c r="B71" s="36"/>
      <c r="C71" s="37">
        <v>3111</v>
      </c>
      <c r="D71" s="244" t="s">
        <v>63</v>
      </c>
      <c r="E71" s="38">
        <v>857937.43</v>
      </c>
      <c r="F71" s="38"/>
      <c r="G71" s="38"/>
      <c r="H71" s="38">
        <v>846739.29</v>
      </c>
      <c r="I71" s="42">
        <f t="shared" si="2"/>
        <v>98.6947602927174</v>
      </c>
      <c r="J71" s="42"/>
    </row>
    <row r="72" spans="1:10">
      <c r="A72" s="35"/>
      <c r="B72" s="36"/>
      <c r="C72" s="37">
        <v>3113</v>
      </c>
      <c r="D72" s="244" t="s">
        <v>64</v>
      </c>
      <c r="E72" s="38">
        <v>5071.49</v>
      </c>
      <c r="F72" s="38"/>
      <c r="G72" s="38"/>
      <c r="H72" s="38">
        <v>46958.25</v>
      </c>
      <c r="I72" s="42">
        <f t="shared" si="2"/>
        <v>925.926108500658</v>
      </c>
      <c r="J72" s="42"/>
    </row>
    <row r="73" spans="1:10">
      <c r="A73" s="35"/>
      <c r="B73" s="36"/>
      <c r="C73" s="37">
        <v>3114</v>
      </c>
      <c r="D73" s="244" t="s">
        <v>65</v>
      </c>
      <c r="E73" s="38">
        <v>585823.32</v>
      </c>
      <c r="F73" s="38"/>
      <c r="G73" s="38"/>
      <c r="H73" s="38">
        <v>1098212.62</v>
      </c>
      <c r="I73" s="42">
        <f t="shared" si="2"/>
        <v>187.464817890828</v>
      </c>
      <c r="J73" s="42"/>
    </row>
    <row r="74" spans="1:10">
      <c r="A74" s="35"/>
      <c r="B74" s="36"/>
      <c r="C74" s="37">
        <v>3121</v>
      </c>
      <c r="D74" s="244" t="s">
        <v>66</v>
      </c>
      <c r="E74" s="38">
        <v>117642.1</v>
      </c>
      <c r="F74" s="38"/>
      <c r="G74" s="38"/>
      <c r="H74" s="38">
        <v>88918.43</v>
      </c>
      <c r="I74" s="42">
        <f t="shared" si="2"/>
        <v>75.5838513593348</v>
      </c>
      <c r="J74" s="42"/>
    </row>
    <row r="75" spans="1:10">
      <c r="A75" s="35"/>
      <c r="B75" s="36"/>
      <c r="C75" s="37">
        <v>3132</v>
      </c>
      <c r="D75" s="244" t="s">
        <v>68</v>
      </c>
      <c r="E75" s="38">
        <v>427113.52</v>
      </c>
      <c r="F75" s="38"/>
      <c r="G75" s="59"/>
      <c r="H75" s="60">
        <v>274579.3</v>
      </c>
      <c r="I75" s="42">
        <f t="shared" si="2"/>
        <v>64.2871946549479</v>
      </c>
      <c r="J75" s="42"/>
    </row>
    <row r="76" spans="1:10">
      <c r="A76" s="35"/>
      <c r="B76" s="36"/>
      <c r="C76" s="37">
        <v>3133</v>
      </c>
      <c r="D76" s="249" t="s">
        <v>69</v>
      </c>
      <c r="E76" s="60">
        <v>345.66</v>
      </c>
      <c r="F76" s="60"/>
      <c r="G76" s="59"/>
      <c r="H76" s="60">
        <v>77.73</v>
      </c>
      <c r="I76" s="42">
        <f t="shared" si="2"/>
        <v>22.4874153792744</v>
      </c>
      <c r="J76" s="42"/>
    </row>
    <row r="77" s="2" customFormat="1" spans="1:10">
      <c r="A77" s="53">
        <v>32</v>
      </c>
      <c r="B77" s="40"/>
      <c r="C77" s="41"/>
      <c r="D77" s="33" t="s">
        <v>70</v>
      </c>
      <c r="E77" s="34">
        <f>SUM(E78:E102)</f>
        <v>1681703.03</v>
      </c>
      <c r="F77" s="34">
        <v>1978000</v>
      </c>
      <c r="G77" s="34">
        <v>1978000</v>
      </c>
      <c r="H77" s="34">
        <f t="shared" ref="H77" si="19">SUM(H78:H102)</f>
        <v>2029360.83</v>
      </c>
      <c r="I77" s="34">
        <f t="shared" si="2"/>
        <v>120.672960314521</v>
      </c>
      <c r="J77" s="34">
        <f t="shared" si="14"/>
        <v>102.596604145602</v>
      </c>
    </row>
    <row r="78" s="2" customFormat="1" spans="1:10">
      <c r="A78" s="61"/>
      <c r="B78" s="62"/>
      <c r="C78" s="37">
        <v>3211</v>
      </c>
      <c r="D78" s="244" t="s">
        <v>72</v>
      </c>
      <c r="E78" s="42">
        <v>3876.21</v>
      </c>
      <c r="F78" s="63"/>
      <c r="G78" s="63"/>
      <c r="H78" s="42">
        <v>3365.63</v>
      </c>
      <c r="I78" s="42">
        <f t="shared" si="2"/>
        <v>86.8278550439734</v>
      </c>
      <c r="J78" s="63"/>
    </row>
    <row r="79" spans="1:10">
      <c r="A79" s="35"/>
      <c r="B79" s="36"/>
      <c r="C79" s="37">
        <v>3212</v>
      </c>
      <c r="D79" s="244" t="s">
        <v>73</v>
      </c>
      <c r="E79" s="42">
        <v>176615.71</v>
      </c>
      <c r="F79" s="42"/>
      <c r="G79" s="42"/>
      <c r="H79" s="42">
        <v>326728.79</v>
      </c>
      <c r="I79" s="42">
        <f t="shared" si="2"/>
        <v>184.994183133539</v>
      </c>
      <c r="J79" s="42"/>
    </row>
    <row r="80" spans="1:10">
      <c r="A80" s="35"/>
      <c r="B80" s="36"/>
      <c r="C80" s="37">
        <v>3213</v>
      </c>
      <c r="D80" s="244" t="s">
        <v>74</v>
      </c>
      <c r="E80" s="42">
        <v>3487.42</v>
      </c>
      <c r="F80" s="42"/>
      <c r="G80" s="42"/>
      <c r="H80" s="42">
        <v>3319.61</v>
      </c>
      <c r="I80" s="42">
        <f t="shared" si="2"/>
        <v>95.1881333478618</v>
      </c>
      <c r="J80" s="42"/>
    </row>
    <row r="81" spans="1:10">
      <c r="A81" s="35"/>
      <c r="B81" s="36"/>
      <c r="C81" s="37">
        <v>3214</v>
      </c>
      <c r="D81" s="244" t="s">
        <v>75</v>
      </c>
      <c r="E81" s="42">
        <v>2776.49</v>
      </c>
      <c r="F81" s="42"/>
      <c r="G81" s="42"/>
      <c r="H81" s="42">
        <v>4049.05</v>
      </c>
      <c r="I81" s="42">
        <f t="shared" si="2"/>
        <v>145.833408368119</v>
      </c>
      <c r="J81" s="42"/>
    </row>
    <row r="82" spans="1:10">
      <c r="A82" s="35"/>
      <c r="B82" s="36"/>
      <c r="C82" s="37">
        <v>3221</v>
      </c>
      <c r="D82" s="244" t="s">
        <v>77</v>
      </c>
      <c r="E82" s="42">
        <v>145075.83</v>
      </c>
      <c r="F82" s="42"/>
      <c r="G82" s="42"/>
      <c r="H82" s="42">
        <v>87543.69</v>
      </c>
      <c r="I82" s="42">
        <f t="shared" si="2"/>
        <v>60.3434011027199</v>
      </c>
      <c r="J82" s="42"/>
    </row>
    <row r="83" spans="1:10">
      <c r="A83" s="35"/>
      <c r="B83" s="36"/>
      <c r="C83" s="37">
        <v>3222</v>
      </c>
      <c r="D83" s="244" t="s">
        <v>78</v>
      </c>
      <c r="E83" s="42">
        <v>377465.97</v>
      </c>
      <c r="F83" s="42"/>
      <c r="G83" s="42"/>
      <c r="H83" s="42">
        <v>632787.29</v>
      </c>
      <c r="I83" s="42">
        <f t="shared" si="2"/>
        <v>167.640884289516</v>
      </c>
      <c r="J83" s="42"/>
    </row>
    <row r="84" spans="1:10">
      <c r="A84" s="35"/>
      <c r="B84" s="36"/>
      <c r="C84" s="37">
        <v>3223</v>
      </c>
      <c r="D84" s="244" t="s">
        <v>79</v>
      </c>
      <c r="E84" s="42">
        <v>78815.83</v>
      </c>
      <c r="F84" s="42"/>
      <c r="G84" s="42"/>
      <c r="H84" s="42">
        <v>112884.71</v>
      </c>
      <c r="I84" s="42">
        <f t="shared" si="2"/>
        <v>143.225935703526</v>
      </c>
      <c r="J84" s="42"/>
    </row>
    <row r="85" spans="1:10">
      <c r="A85" s="35"/>
      <c r="B85" s="36"/>
      <c r="C85" s="37">
        <v>3224</v>
      </c>
      <c r="D85" s="244" t="s">
        <v>80</v>
      </c>
      <c r="E85" s="42">
        <v>11916.5</v>
      </c>
      <c r="F85" s="42"/>
      <c r="G85" s="42"/>
      <c r="H85" s="42">
        <v>14617.93</v>
      </c>
      <c r="I85" s="42">
        <f t="shared" si="2"/>
        <v>122.669659715521</v>
      </c>
      <c r="J85" s="42"/>
    </row>
    <row r="86" spans="1:10">
      <c r="A86" s="35"/>
      <c r="B86" s="36"/>
      <c r="C86" s="37">
        <v>3225</v>
      </c>
      <c r="D86" s="244" t="s">
        <v>81</v>
      </c>
      <c r="E86" s="42">
        <v>39699.3</v>
      </c>
      <c r="F86" s="42"/>
      <c r="G86" s="42"/>
      <c r="H86" s="42">
        <v>10685.95</v>
      </c>
      <c r="I86" s="42">
        <f t="shared" si="2"/>
        <v>26.9172252407473</v>
      </c>
      <c r="J86" s="42"/>
    </row>
    <row r="87" spans="1:10">
      <c r="A87" s="35"/>
      <c r="B87" s="36"/>
      <c r="C87" s="37">
        <v>3227</v>
      </c>
      <c r="D87" s="244" t="s">
        <v>83</v>
      </c>
      <c r="E87" s="42">
        <v>35613.14</v>
      </c>
      <c r="F87" s="42"/>
      <c r="G87" s="42"/>
      <c r="H87" s="42">
        <v>7049.18</v>
      </c>
      <c r="I87" s="42">
        <f t="shared" si="2"/>
        <v>19.7937615161146</v>
      </c>
      <c r="J87" s="42"/>
    </row>
    <row r="88" spans="1:10">
      <c r="A88" s="35"/>
      <c r="B88" s="36"/>
      <c r="C88" s="37">
        <v>3231</v>
      </c>
      <c r="D88" s="244" t="s">
        <v>85</v>
      </c>
      <c r="E88" s="42">
        <v>33961.2</v>
      </c>
      <c r="F88" s="42"/>
      <c r="G88" s="42"/>
      <c r="H88" s="44">
        <v>35300.63</v>
      </c>
      <c r="I88" s="42">
        <f t="shared" si="2"/>
        <v>103.944000800914</v>
      </c>
      <c r="J88" s="42"/>
    </row>
    <row r="89" spans="1:10">
      <c r="A89" s="35"/>
      <c r="B89" s="36"/>
      <c r="C89" s="37">
        <v>3232</v>
      </c>
      <c r="D89" s="244" t="s">
        <v>86</v>
      </c>
      <c r="E89" s="42">
        <v>396159.26</v>
      </c>
      <c r="F89" s="42"/>
      <c r="G89" s="42"/>
      <c r="H89" s="42">
        <v>513710.91</v>
      </c>
      <c r="I89" s="42">
        <f t="shared" si="2"/>
        <v>129.672826529411</v>
      </c>
      <c r="J89" s="42"/>
    </row>
    <row r="90" spans="1:10">
      <c r="A90" s="35"/>
      <c r="B90" s="36"/>
      <c r="C90" s="37">
        <v>3233</v>
      </c>
      <c r="D90" s="244" t="s">
        <v>87</v>
      </c>
      <c r="E90" s="42">
        <v>2133.23</v>
      </c>
      <c r="F90" s="42"/>
      <c r="G90" s="42"/>
      <c r="H90" s="42">
        <v>2301.84</v>
      </c>
      <c r="I90" s="42">
        <f t="shared" si="2"/>
        <v>107.903976598867</v>
      </c>
      <c r="J90" s="42"/>
    </row>
    <row r="91" spans="1:10">
      <c r="A91" s="35"/>
      <c r="B91" s="36"/>
      <c r="C91" s="37">
        <v>3234</v>
      </c>
      <c r="D91" s="244" t="s">
        <v>88</v>
      </c>
      <c r="E91" s="42">
        <v>212978.18</v>
      </c>
      <c r="F91" s="42"/>
      <c r="G91" s="42"/>
      <c r="H91" s="42">
        <v>154313.97</v>
      </c>
      <c r="I91" s="42">
        <f t="shared" si="2"/>
        <v>72.4552956551699</v>
      </c>
      <c r="J91" s="42"/>
    </row>
    <row r="92" spans="1:10">
      <c r="A92" s="35"/>
      <c r="B92" s="36"/>
      <c r="C92" s="37">
        <v>3236</v>
      </c>
      <c r="D92" s="244" t="s">
        <v>90</v>
      </c>
      <c r="E92" s="42">
        <v>23815.75</v>
      </c>
      <c r="F92" s="42"/>
      <c r="G92" s="42"/>
      <c r="H92" s="42">
        <v>20996.12</v>
      </c>
      <c r="I92" s="42">
        <f t="shared" si="2"/>
        <v>88.1606499900276</v>
      </c>
      <c r="J92" s="42"/>
    </row>
    <row r="93" spans="1:10">
      <c r="A93" s="35"/>
      <c r="B93" s="36"/>
      <c r="C93" s="37">
        <v>3237</v>
      </c>
      <c r="D93" s="244" t="s">
        <v>91</v>
      </c>
      <c r="E93" s="42">
        <v>60839.33</v>
      </c>
      <c r="F93" s="42"/>
      <c r="G93" s="42"/>
      <c r="H93" s="42">
        <v>26692.73</v>
      </c>
      <c r="I93" s="42">
        <f t="shared" si="2"/>
        <v>43.8741353660535</v>
      </c>
      <c r="J93" s="42"/>
    </row>
    <row r="94" spans="1:10">
      <c r="A94" s="35"/>
      <c r="B94" s="36"/>
      <c r="C94" s="37">
        <v>3238</v>
      </c>
      <c r="D94" s="244" t="s">
        <v>92</v>
      </c>
      <c r="E94" s="42">
        <v>15978.09</v>
      </c>
      <c r="F94" s="42"/>
      <c r="G94" s="42"/>
      <c r="H94" s="42">
        <v>29693.01</v>
      </c>
      <c r="I94" s="42">
        <f t="shared" si="2"/>
        <v>185.83579138683</v>
      </c>
      <c r="J94" s="42"/>
    </row>
    <row r="95" spans="1:10">
      <c r="A95" s="35"/>
      <c r="B95" s="36"/>
      <c r="C95" s="37">
        <v>3239</v>
      </c>
      <c r="D95" s="244" t="s">
        <v>93</v>
      </c>
      <c r="E95" s="42">
        <v>24158.25</v>
      </c>
      <c r="F95" s="42"/>
      <c r="G95" s="42"/>
      <c r="H95" s="42">
        <v>26001.14</v>
      </c>
      <c r="I95" s="42">
        <f t="shared" si="2"/>
        <v>107.62840851469</v>
      </c>
      <c r="J95" s="42"/>
    </row>
    <row r="96" spans="1:10">
      <c r="A96" s="35"/>
      <c r="B96" s="36"/>
      <c r="C96" s="37">
        <v>3291</v>
      </c>
      <c r="D96" s="249" t="s">
        <v>214</v>
      </c>
      <c r="E96" s="42">
        <v>379.99</v>
      </c>
      <c r="F96" s="42"/>
      <c r="G96" s="42"/>
      <c r="H96" s="42">
        <v>0</v>
      </c>
      <c r="I96" s="42">
        <f t="shared" si="2"/>
        <v>0</v>
      </c>
      <c r="J96" s="42"/>
    </row>
    <row r="97" spans="1:10">
      <c r="A97" s="35"/>
      <c r="B97" s="36"/>
      <c r="C97" s="37">
        <v>3292</v>
      </c>
      <c r="D97" s="249" t="s">
        <v>96</v>
      </c>
      <c r="E97" s="42">
        <v>7933.6</v>
      </c>
      <c r="F97" s="42"/>
      <c r="G97" s="42"/>
      <c r="H97" s="42">
        <v>8022.05</v>
      </c>
      <c r="I97" s="42">
        <f t="shared" si="2"/>
        <v>101.114878491479</v>
      </c>
      <c r="J97" s="42"/>
    </row>
    <row r="98" spans="1:10">
      <c r="A98" s="35"/>
      <c r="B98" s="36"/>
      <c r="C98" s="37">
        <v>3293</v>
      </c>
      <c r="D98" s="249" t="s">
        <v>97</v>
      </c>
      <c r="E98" s="42">
        <v>104.08</v>
      </c>
      <c r="F98" s="42"/>
      <c r="G98" s="42"/>
      <c r="H98" s="42">
        <v>250.8</v>
      </c>
      <c r="I98" s="42">
        <f t="shared" si="2"/>
        <v>240.968485780169</v>
      </c>
      <c r="J98" s="42"/>
    </row>
    <row r="99" spans="1:10">
      <c r="A99" s="35"/>
      <c r="B99" s="36"/>
      <c r="C99" s="37">
        <v>3294</v>
      </c>
      <c r="D99" s="249" t="s">
        <v>98</v>
      </c>
      <c r="E99" s="42">
        <v>0</v>
      </c>
      <c r="F99" s="42"/>
      <c r="G99" s="42"/>
      <c r="H99" s="42">
        <v>0</v>
      </c>
      <c r="I99" s="42" t="e">
        <f t="shared" si="2"/>
        <v>#DIV/0!</v>
      </c>
      <c r="J99" s="42"/>
    </row>
    <row r="100" spans="1:10">
      <c r="A100" s="35"/>
      <c r="B100" s="36"/>
      <c r="C100" s="37">
        <v>3295</v>
      </c>
      <c r="D100" s="249" t="s">
        <v>99</v>
      </c>
      <c r="E100" s="42">
        <v>5771.89</v>
      </c>
      <c r="F100" s="42"/>
      <c r="G100" s="42"/>
      <c r="H100" s="42">
        <v>2323.84</v>
      </c>
      <c r="I100" s="42">
        <f t="shared" si="2"/>
        <v>40.2613355417376</v>
      </c>
      <c r="J100" s="42"/>
    </row>
    <row r="101" spans="1:10">
      <c r="A101" s="35"/>
      <c r="B101" s="36"/>
      <c r="C101" s="37">
        <v>3296</v>
      </c>
      <c r="D101" s="249" t="s">
        <v>101</v>
      </c>
      <c r="E101" s="42">
        <v>21505.29</v>
      </c>
      <c r="F101" s="42"/>
      <c r="G101" s="42"/>
      <c r="H101" s="42">
        <v>3984.99</v>
      </c>
      <c r="I101" s="42">
        <f t="shared" si="2"/>
        <v>18.5302778990658</v>
      </c>
      <c r="J101" s="42"/>
    </row>
    <row r="102" spans="1:10">
      <c r="A102" s="35"/>
      <c r="B102" s="36"/>
      <c r="C102" s="37">
        <v>3299</v>
      </c>
      <c r="D102" s="249" t="s">
        <v>102</v>
      </c>
      <c r="E102" s="42">
        <v>642.49</v>
      </c>
      <c r="F102" s="42"/>
      <c r="G102" s="42"/>
      <c r="H102" s="42">
        <v>2736.97</v>
      </c>
      <c r="I102" s="42">
        <f t="shared" si="2"/>
        <v>425.994178897726</v>
      </c>
      <c r="J102" s="42"/>
    </row>
    <row r="103" s="2" customFormat="1" spans="1:10">
      <c r="A103" s="53">
        <v>34</v>
      </c>
      <c r="B103" s="40"/>
      <c r="C103" s="41"/>
      <c r="D103" s="33" t="s">
        <v>103</v>
      </c>
      <c r="E103" s="34">
        <f>SUM(E104:E107)</f>
        <v>31594.23</v>
      </c>
      <c r="F103" s="34">
        <v>1000</v>
      </c>
      <c r="G103" s="34">
        <v>1000</v>
      </c>
      <c r="H103" s="34">
        <f t="shared" ref="H103" si="20">SUM(H104:H107)</f>
        <v>18311.17</v>
      </c>
      <c r="I103" s="34">
        <f t="shared" ref="I103" si="21">H103/E103*100</f>
        <v>57.9573232200943</v>
      </c>
      <c r="J103" s="34">
        <f t="shared" ref="J103" si="22">H103/G103*100</f>
        <v>1831.117</v>
      </c>
    </row>
    <row r="104" spans="1:10">
      <c r="A104" s="35"/>
      <c r="B104" s="36"/>
      <c r="C104" s="46">
        <v>3431</v>
      </c>
      <c r="D104" s="47" t="s">
        <v>105</v>
      </c>
      <c r="E104" s="42">
        <v>10121.21</v>
      </c>
      <c r="F104" s="42"/>
      <c r="G104" s="42"/>
      <c r="H104" s="42">
        <v>11309.78</v>
      </c>
      <c r="I104" s="42">
        <f t="shared" si="2"/>
        <v>111.743358748608</v>
      </c>
      <c r="J104" s="42"/>
    </row>
    <row r="105" ht="26.4" spans="1:10">
      <c r="A105" s="35"/>
      <c r="B105" s="36"/>
      <c r="C105" s="46">
        <v>3432</v>
      </c>
      <c r="D105" s="47" t="s">
        <v>106</v>
      </c>
      <c r="E105" s="42">
        <v>0</v>
      </c>
      <c r="F105" s="42"/>
      <c r="G105" s="42"/>
      <c r="H105" s="42">
        <v>0</v>
      </c>
      <c r="I105" s="42" t="e">
        <f t="shared" si="2"/>
        <v>#DIV/0!</v>
      </c>
      <c r="J105" s="42"/>
    </row>
    <row r="106" spans="1:10">
      <c r="A106" s="35"/>
      <c r="B106" s="36"/>
      <c r="C106" s="46">
        <v>3433</v>
      </c>
      <c r="D106" s="47" t="s">
        <v>107</v>
      </c>
      <c r="E106" s="42">
        <v>21454.44</v>
      </c>
      <c r="F106" s="42"/>
      <c r="G106" s="42"/>
      <c r="H106" s="42">
        <v>7001.39</v>
      </c>
      <c r="I106" s="42">
        <f t="shared" si="2"/>
        <v>32.6337578608437</v>
      </c>
      <c r="J106" s="42"/>
    </row>
    <row r="107" spans="1:10">
      <c r="A107" s="35"/>
      <c r="B107" s="36"/>
      <c r="C107" s="46">
        <v>3434</v>
      </c>
      <c r="D107" s="47" t="s">
        <v>108</v>
      </c>
      <c r="E107" s="42">
        <v>18.58</v>
      </c>
      <c r="F107" s="42"/>
      <c r="G107" s="42"/>
      <c r="H107" s="42">
        <v>0</v>
      </c>
      <c r="I107" s="42">
        <f t="shared" si="2"/>
        <v>0</v>
      </c>
      <c r="J107" s="42"/>
    </row>
    <row r="108" s="2" customFormat="1" ht="13.5" customHeight="1" spans="1:10">
      <c r="A108" s="53">
        <v>37</v>
      </c>
      <c r="B108" s="40"/>
      <c r="C108" s="41"/>
      <c r="D108" s="33" t="s">
        <v>110</v>
      </c>
      <c r="E108" s="34">
        <f>SUM(E109)</f>
        <v>28167.33</v>
      </c>
      <c r="F108" s="34">
        <v>21000</v>
      </c>
      <c r="G108" s="34">
        <v>21000</v>
      </c>
      <c r="H108" s="34">
        <f t="shared" ref="H108" si="23">SUM(H109)</f>
        <v>18865.39</v>
      </c>
      <c r="I108" s="34">
        <f t="shared" ref="I108" si="24">H108/E108*100</f>
        <v>66.9761386684503</v>
      </c>
      <c r="J108" s="34">
        <f t="shared" ref="J108" si="25">H108/G108*100</f>
        <v>89.8351904761905</v>
      </c>
    </row>
    <row r="109" s="2" customFormat="1" spans="1:10">
      <c r="A109" s="61"/>
      <c r="B109" s="62"/>
      <c r="C109" s="46">
        <v>3721</v>
      </c>
      <c r="D109" s="47" t="s">
        <v>111</v>
      </c>
      <c r="E109" s="42">
        <v>28167.33</v>
      </c>
      <c r="F109" s="63"/>
      <c r="G109" s="63"/>
      <c r="H109" s="42">
        <v>18865.39</v>
      </c>
      <c r="I109" s="42">
        <f t="shared" si="2"/>
        <v>66.9761386684503</v>
      </c>
      <c r="J109" s="63"/>
    </row>
    <row r="110" s="3" customFormat="1" ht="15" customHeight="1" spans="1:10">
      <c r="A110" s="26" t="s">
        <v>215</v>
      </c>
      <c r="B110" s="27"/>
      <c r="C110" s="28"/>
      <c r="D110" s="28" t="s">
        <v>155</v>
      </c>
      <c r="E110" s="29">
        <f>+E111</f>
        <v>0</v>
      </c>
      <c r="F110" s="29">
        <f t="shared" ref="F110:H110" si="26">+F111</f>
        <v>0</v>
      </c>
      <c r="G110" s="29">
        <f t="shared" si="26"/>
        <v>200000</v>
      </c>
      <c r="H110" s="29">
        <f t="shared" si="26"/>
        <v>200000</v>
      </c>
      <c r="I110" s="29" t="e">
        <f t="shared" ref="I110:I113" si="27">H110/E110*100</f>
        <v>#DIV/0!</v>
      </c>
      <c r="J110" s="29">
        <f t="shared" ref="J110" si="28">H110/G110*100</f>
        <v>100</v>
      </c>
    </row>
    <row r="111" s="2" customFormat="1" spans="1:10">
      <c r="A111" s="53">
        <v>32</v>
      </c>
      <c r="B111" s="40"/>
      <c r="C111" s="41"/>
      <c r="D111" s="33" t="s">
        <v>70</v>
      </c>
      <c r="E111" s="34">
        <f>SUM(E112)</f>
        <v>0</v>
      </c>
      <c r="F111" s="34">
        <f t="shared" ref="F111" si="29">SUM(F112)</f>
        <v>0</v>
      </c>
      <c r="G111" s="34">
        <v>200000</v>
      </c>
      <c r="H111" s="34">
        <f>SUM(H112,H113)</f>
        <v>200000</v>
      </c>
      <c r="I111" s="34" t="e">
        <f t="shared" si="27"/>
        <v>#DIV/0!</v>
      </c>
      <c r="J111" s="34"/>
    </row>
    <row r="112" spans="1:10">
      <c r="A112" s="35"/>
      <c r="B112" s="36"/>
      <c r="C112" s="37">
        <v>3114</v>
      </c>
      <c r="D112" s="244" t="s">
        <v>65</v>
      </c>
      <c r="E112" s="42">
        <v>0</v>
      </c>
      <c r="F112" s="42"/>
      <c r="G112" s="42"/>
      <c r="H112" s="42">
        <v>126989.74</v>
      </c>
      <c r="I112" s="42" t="e">
        <f t="shared" si="27"/>
        <v>#DIV/0!</v>
      </c>
      <c r="J112" s="42"/>
    </row>
    <row r="113" spans="1:10">
      <c r="A113" s="35"/>
      <c r="B113" s="36"/>
      <c r="C113" s="37">
        <v>3121</v>
      </c>
      <c r="D113" s="249" t="s">
        <v>66</v>
      </c>
      <c r="E113" s="42">
        <v>0</v>
      </c>
      <c r="F113" s="42"/>
      <c r="G113" s="42"/>
      <c r="H113" s="42">
        <v>73010.26</v>
      </c>
      <c r="I113" s="42" t="e">
        <f t="shared" si="27"/>
        <v>#DIV/0!</v>
      </c>
      <c r="J113" s="42"/>
    </row>
    <row r="114" spans="1:10">
      <c r="A114" s="26" t="s">
        <v>216</v>
      </c>
      <c r="B114" s="27"/>
      <c r="C114" s="28"/>
      <c r="D114" s="28" t="s">
        <v>217</v>
      </c>
      <c r="E114" s="29">
        <f>E115+E121</f>
        <v>2472383.29</v>
      </c>
      <c r="F114" s="29">
        <f t="shared" ref="F114:H114" si="30">F115+F121</f>
        <v>0</v>
      </c>
      <c r="G114" s="29">
        <f t="shared" si="30"/>
        <v>0</v>
      </c>
      <c r="H114" s="29">
        <f t="shared" si="30"/>
        <v>885.78</v>
      </c>
      <c r="I114" s="29">
        <f t="shared" si="2"/>
        <v>0.0358269692075131</v>
      </c>
      <c r="J114" s="29" t="e">
        <f t="shared" si="14"/>
        <v>#DIV/0!</v>
      </c>
    </row>
    <row r="115" s="2" customFormat="1" spans="1:10">
      <c r="A115" s="53">
        <v>31</v>
      </c>
      <c r="B115" s="40"/>
      <c r="C115" s="41"/>
      <c r="D115" s="33" t="s">
        <v>61</v>
      </c>
      <c r="E115" s="34">
        <f>E116+E117+E118+E119+E120</f>
        <v>1243488.04</v>
      </c>
      <c r="F115" s="34">
        <f t="shared" ref="F115:H115" si="31">F116+F117+F118+F119+F120</f>
        <v>0</v>
      </c>
      <c r="G115" s="34">
        <f t="shared" si="31"/>
        <v>0</v>
      </c>
      <c r="H115" s="34">
        <f t="shared" si="31"/>
        <v>0</v>
      </c>
      <c r="I115" s="73">
        <f t="shared" si="2"/>
        <v>0</v>
      </c>
      <c r="J115" s="73" t="e">
        <f t="shared" si="14"/>
        <v>#DIV/0!</v>
      </c>
    </row>
    <row r="116" s="2" customFormat="1" spans="1:10">
      <c r="A116" s="61"/>
      <c r="B116" s="62"/>
      <c r="C116" s="46">
        <v>3111</v>
      </c>
      <c r="D116" s="47" t="s">
        <v>63</v>
      </c>
      <c r="E116" s="42">
        <v>999458.6</v>
      </c>
      <c r="F116" s="42"/>
      <c r="G116" s="42"/>
      <c r="H116" s="42">
        <v>0</v>
      </c>
      <c r="I116" s="42">
        <f t="shared" si="2"/>
        <v>0</v>
      </c>
      <c r="J116" s="74"/>
    </row>
    <row r="117" spans="1:10">
      <c r="A117" s="61"/>
      <c r="B117" s="62"/>
      <c r="C117" s="37">
        <v>3113</v>
      </c>
      <c r="D117" s="244" t="s">
        <v>64</v>
      </c>
      <c r="E117" s="42">
        <v>3162.84</v>
      </c>
      <c r="F117" s="42"/>
      <c r="G117" s="42"/>
      <c r="H117" s="42">
        <v>0</v>
      </c>
      <c r="I117" s="42">
        <f t="shared" si="2"/>
        <v>0</v>
      </c>
      <c r="J117" s="74"/>
    </row>
    <row r="118" spans="1:10">
      <c r="A118" s="61"/>
      <c r="B118" s="62"/>
      <c r="C118" s="64">
        <v>3114</v>
      </c>
      <c r="D118" s="249" t="s">
        <v>65</v>
      </c>
      <c r="E118" s="42">
        <v>54866.6</v>
      </c>
      <c r="F118" s="42"/>
      <c r="G118" s="42"/>
      <c r="H118" s="42">
        <v>0</v>
      </c>
      <c r="I118" s="42">
        <f t="shared" si="2"/>
        <v>0</v>
      </c>
      <c r="J118" s="74"/>
    </row>
    <row r="119" spans="1:10">
      <c r="A119" s="61"/>
      <c r="B119" s="62"/>
      <c r="C119" s="37">
        <v>3121</v>
      </c>
      <c r="D119" s="249" t="s">
        <v>66</v>
      </c>
      <c r="E119" s="42">
        <v>93000</v>
      </c>
      <c r="F119" s="42"/>
      <c r="G119" s="42"/>
      <c r="H119" s="42">
        <v>0</v>
      </c>
      <c r="I119" s="42">
        <f t="shared" si="2"/>
        <v>0</v>
      </c>
      <c r="J119" s="74"/>
    </row>
    <row r="120" spans="1:10">
      <c r="A120" s="65"/>
      <c r="B120" s="66"/>
      <c r="C120" s="67">
        <v>3132</v>
      </c>
      <c r="D120" s="249" t="s">
        <v>218</v>
      </c>
      <c r="E120" s="42">
        <v>93000</v>
      </c>
      <c r="F120" s="42"/>
      <c r="G120" s="42"/>
      <c r="H120" s="42">
        <v>0</v>
      </c>
      <c r="I120" s="42">
        <f t="shared" si="2"/>
        <v>0</v>
      </c>
      <c r="J120" s="74"/>
    </row>
    <row r="121" spans="1:10">
      <c r="A121" s="40">
        <v>32</v>
      </c>
      <c r="B121" s="40"/>
      <c r="C121" s="68"/>
      <c r="D121" s="250" t="s">
        <v>70</v>
      </c>
      <c r="E121" s="34">
        <f>E122+E123+E124+E125+E126+E127+E128+E129</f>
        <v>1228895.25</v>
      </c>
      <c r="F121" s="34">
        <f t="shared" ref="F121:H121" si="32">F122+F123+F124+F125+F126+F127+F128+F129</f>
        <v>0</v>
      </c>
      <c r="G121" s="34">
        <f t="shared" si="32"/>
        <v>0</v>
      </c>
      <c r="H121" s="34">
        <f t="shared" si="32"/>
        <v>885.78</v>
      </c>
      <c r="I121" s="73">
        <f t="shared" si="2"/>
        <v>0.0720793737301857</v>
      </c>
      <c r="J121" s="73" t="e">
        <f t="shared" si="14"/>
        <v>#DIV/0!</v>
      </c>
    </row>
    <row r="122" spans="1:10">
      <c r="A122" s="70"/>
      <c r="B122" s="71"/>
      <c r="C122" s="72">
        <v>3212</v>
      </c>
      <c r="D122" s="249" t="s">
        <v>73</v>
      </c>
      <c r="E122" s="42">
        <v>112387.25</v>
      </c>
      <c r="F122" s="42"/>
      <c r="G122" s="42"/>
      <c r="H122" s="42">
        <v>0</v>
      </c>
      <c r="I122" s="42">
        <f t="shared" si="2"/>
        <v>0</v>
      </c>
      <c r="J122" s="74"/>
    </row>
    <row r="123" spans="1:10">
      <c r="A123" s="61"/>
      <c r="B123" s="62"/>
      <c r="C123" s="37">
        <v>3222</v>
      </c>
      <c r="D123" s="249" t="s">
        <v>78</v>
      </c>
      <c r="E123" s="42">
        <v>440338.59</v>
      </c>
      <c r="F123" s="42"/>
      <c r="G123" s="42"/>
      <c r="H123" s="42">
        <v>532.63</v>
      </c>
      <c r="I123" s="42">
        <f t="shared" si="2"/>
        <v>0.120959191880048</v>
      </c>
      <c r="J123" s="74"/>
    </row>
    <row r="124" spans="1:10">
      <c r="A124" s="61"/>
      <c r="B124" s="62"/>
      <c r="C124" s="37">
        <v>3223</v>
      </c>
      <c r="D124" s="249" t="s">
        <v>79</v>
      </c>
      <c r="E124" s="42">
        <v>348020.07</v>
      </c>
      <c r="F124" s="42"/>
      <c r="G124" s="42"/>
      <c r="H124" s="42">
        <v>0</v>
      </c>
      <c r="I124" s="42">
        <f t="shared" si="2"/>
        <v>0</v>
      </c>
      <c r="J124" s="74"/>
    </row>
    <row r="125" spans="1:10">
      <c r="A125" s="61"/>
      <c r="B125" s="62"/>
      <c r="C125" s="37">
        <v>3225</v>
      </c>
      <c r="D125" s="249" t="s">
        <v>81</v>
      </c>
      <c r="E125" s="42">
        <v>6065.63</v>
      </c>
      <c r="F125" s="42"/>
      <c r="G125" s="42"/>
      <c r="H125" s="42">
        <v>0</v>
      </c>
      <c r="I125" s="42">
        <f t="shared" si="2"/>
        <v>0</v>
      </c>
      <c r="J125" s="74"/>
    </row>
    <row r="126" spans="1:10">
      <c r="A126" s="61"/>
      <c r="B126" s="62"/>
      <c r="C126" s="37">
        <v>3232</v>
      </c>
      <c r="D126" s="249" t="s">
        <v>86</v>
      </c>
      <c r="E126" s="42">
        <v>262284.14</v>
      </c>
      <c r="F126" s="42"/>
      <c r="G126" s="42"/>
      <c r="H126" s="42">
        <v>0</v>
      </c>
      <c r="I126" s="42">
        <f t="shared" si="2"/>
        <v>0</v>
      </c>
      <c r="J126" s="74"/>
    </row>
    <row r="127" spans="1:10">
      <c r="A127" s="61"/>
      <c r="B127" s="62"/>
      <c r="C127" s="37">
        <v>3234</v>
      </c>
      <c r="D127" s="249" t="s">
        <v>88</v>
      </c>
      <c r="E127" s="42">
        <v>23982.46</v>
      </c>
      <c r="F127" s="42"/>
      <c r="G127" s="42"/>
      <c r="H127" s="42">
        <v>0</v>
      </c>
      <c r="I127" s="42">
        <f t="shared" si="2"/>
        <v>0</v>
      </c>
      <c r="J127" s="74"/>
    </row>
    <row r="128" spans="1:10">
      <c r="A128" s="61"/>
      <c r="B128" s="62"/>
      <c r="C128" s="37">
        <v>3237</v>
      </c>
      <c r="D128" s="249" t="s">
        <v>91</v>
      </c>
      <c r="E128" s="42">
        <v>31787.11</v>
      </c>
      <c r="F128" s="42"/>
      <c r="G128" s="42"/>
      <c r="H128" s="42">
        <v>353.15</v>
      </c>
      <c r="I128" s="42">
        <f t="shared" si="2"/>
        <v>1.11098492439231</v>
      </c>
      <c r="J128" s="74"/>
    </row>
    <row r="129" spans="1:10">
      <c r="A129" s="61"/>
      <c r="B129" s="62"/>
      <c r="C129" s="37">
        <v>3239</v>
      </c>
      <c r="D129" s="249" t="s">
        <v>93</v>
      </c>
      <c r="E129" s="42">
        <v>4030</v>
      </c>
      <c r="F129" s="42"/>
      <c r="G129" s="42"/>
      <c r="H129" s="42">
        <v>0</v>
      </c>
      <c r="I129" s="42">
        <f t="shared" si="2"/>
        <v>0</v>
      </c>
      <c r="J129" s="74"/>
    </row>
    <row r="130" ht="15" customHeight="1" spans="1:10">
      <c r="A130" s="26" t="s">
        <v>219</v>
      </c>
      <c r="B130" s="27"/>
      <c r="C130" s="28"/>
      <c r="D130" s="28" t="s">
        <v>220</v>
      </c>
      <c r="E130" s="29">
        <f>+E131</f>
        <v>2070.74</v>
      </c>
      <c r="F130" s="29">
        <f t="shared" ref="F130:H130" si="33">+F131</f>
        <v>0</v>
      </c>
      <c r="G130" s="29">
        <f t="shared" si="33"/>
        <v>0</v>
      </c>
      <c r="H130" s="29">
        <f t="shared" si="33"/>
        <v>376.87</v>
      </c>
      <c r="I130" s="29">
        <f t="shared" si="2"/>
        <v>18.199773993838</v>
      </c>
      <c r="J130" s="29">
        <v>0</v>
      </c>
    </row>
    <row r="131" s="2" customFormat="1" spans="1:10">
      <c r="A131" s="53">
        <v>32</v>
      </c>
      <c r="B131" s="40"/>
      <c r="C131" s="41"/>
      <c r="D131" s="33" t="s">
        <v>70</v>
      </c>
      <c r="E131" s="34">
        <f>SUM(E132:E134)</f>
        <v>2070.74</v>
      </c>
      <c r="F131" s="34">
        <v>0</v>
      </c>
      <c r="G131" s="34">
        <v>0</v>
      </c>
      <c r="H131" s="34">
        <f>SUM(H132:H133)</f>
        <v>376.87</v>
      </c>
      <c r="I131" s="34">
        <f t="shared" si="2"/>
        <v>18.199773993838</v>
      </c>
      <c r="J131" s="34">
        <v>0</v>
      </c>
    </row>
    <row r="132" spans="1:10">
      <c r="A132" s="35"/>
      <c r="B132" s="36"/>
      <c r="C132" s="37">
        <v>3221</v>
      </c>
      <c r="D132" s="244" t="s">
        <v>77</v>
      </c>
      <c r="E132" s="42">
        <v>0</v>
      </c>
      <c r="F132" s="42"/>
      <c r="G132" s="42"/>
      <c r="H132" s="42">
        <v>0</v>
      </c>
      <c r="I132" s="42">
        <v>0</v>
      </c>
      <c r="J132" s="42"/>
    </row>
    <row r="133" spans="1:10">
      <c r="A133" s="35"/>
      <c r="B133" s="36"/>
      <c r="C133" s="37">
        <v>3222</v>
      </c>
      <c r="D133" s="244" t="s">
        <v>78</v>
      </c>
      <c r="E133" s="42">
        <v>2070.74</v>
      </c>
      <c r="F133" s="42"/>
      <c r="G133" s="42"/>
      <c r="H133" s="42">
        <v>376.87</v>
      </c>
      <c r="I133" s="42">
        <v>0</v>
      </c>
      <c r="J133" s="42"/>
    </row>
    <row r="134" spans="1:10">
      <c r="A134" s="35"/>
      <c r="B134" s="36"/>
      <c r="C134" s="37">
        <v>3225</v>
      </c>
      <c r="D134" s="249" t="s">
        <v>81</v>
      </c>
      <c r="E134" s="42">
        <v>0</v>
      </c>
      <c r="F134" s="42"/>
      <c r="G134" s="42"/>
      <c r="H134" s="42">
        <v>0</v>
      </c>
      <c r="I134" s="42" t="e">
        <f t="shared" si="2"/>
        <v>#DIV/0!</v>
      </c>
      <c r="J134" s="42"/>
    </row>
    <row r="135" ht="14.25" customHeight="1" spans="1:10">
      <c r="A135" s="22" t="s">
        <v>221</v>
      </c>
      <c r="B135" s="23"/>
      <c r="C135" s="24"/>
      <c r="D135" s="24" t="s">
        <v>222</v>
      </c>
      <c r="E135" s="25">
        <f>E136+E146+E151+E161+E171+E178+E184</f>
        <v>399533.79</v>
      </c>
      <c r="F135" s="25">
        <f>F136+F146+F151+F161+F171+F178+F184</f>
        <v>218030.63</v>
      </c>
      <c r="G135" s="25">
        <f>G136+G146+G151+G161+G171+G178+G184</f>
        <v>703698.19</v>
      </c>
      <c r="H135" s="25">
        <f>H136+H146+H151+H161+H171+H178+H184</f>
        <v>374424.89</v>
      </c>
      <c r="I135" s="25">
        <f t="shared" si="2"/>
        <v>93.7154502000945</v>
      </c>
      <c r="J135" s="25">
        <f t="shared" si="14"/>
        <v>53.2081644262862</v>
      </c>
    </row>
    <row r="136" spans="1:10">
      <c r="A136" s="26" t="s">
        <v>207</v>
      </c>
      <c r="B136" s="27"/>
      <c r="C136" s="28"/>
      <c r="D136" s="28" t="s">
        <v>144</v>
      </c>
      <c r="E136" s="29">
        <f>E137+E143</f>
        <v>121502.22</v>
      </c>
      <c r="F136" s="29">
        <f>F137+F143</f>
        <v>67688.63</v>
      </c>
      <c r="G136" s="29">
        <f>G137+G143</f>
        <v>417688.63</v>
      </c>
      <c r="H136" s="29">
        <f>H137+H143</f>
        <v>104155</v>
      </c>
      <c r="I136" s="29">
        <f t="shared" si="2"/>
        <v>85.7227135438348</v>
      </c>
      <c r="J136" s="29">
        <f t="shared" si="14"/>
        <v>24.9360390777216</v>
      </c>
    </row>
    <row r="137" s="2" customFormat="1" spans="1:10">
      <c r="A137" s="53">
        <v>42</v>
      </c>
      <c r="B137" s="40"/>
      <c r="C137" s="41"/>
      <c r="D137" s="33" t="s">
        <v>223</v>
      </c>
      <c r="E137" s="34">
        <f>E138+E139+E140+E141+E142</f>
        <v>60614.27</v>
      </c>
      <c r="F137" s="34">
        <v>1327.23</v>
      </c>
      <c r="G137" s="34">
        <v>51327.23</v>
      </c>
      <c r="H137" s="34">
        <f>H138+H139+H140+H141+H142</f>
        <v>51245</v>
      </c>
      <c r="I137" s="73">
        <f>H137/E137*100</f>
        <v>84.5427982552623</v>
      </c>
      <c r="J137" s="73">
        <f>H137/G137*100</f>
        <v>99.8397926402808</v>
      </c>
    </row>
    <row r="138" spans="1:10">
      <c r="A138" s="35"/>
      <c r="B138" s="36"/>
      <c r="C138" s="75">
        <v>4221</v>
      </c>
      <c r="D138" s="47" t="s">
        <v>122</v>
      </c>
      <c r="E138" s="42">
        <v>12206.25</v>
      </c>
      <c r="F138" s="42"/>
      <c r="G138" s="42"/>
      <c r="H138" s="42">
        <v>0</v>
      </c>
      <c r="I138" s="42">
        <f t="shared" ref="I138:I142" si="34">H138/E138*100</f>
        <v>0</v>
      </c>
      <c r="J138" s="79"/>
    </row>
    <row r="139" spans="1:10">
      <c r="A139" s="35"/>
      <c r="B139" s="36"/>
      <c r="C139" s="75">
        <v>4223</v>
      </c>
      <c r="D139" s="47" t="s">
        <v>124</v>
      </c>
      <c r="E139" s="42">
        <v>24945.52</v>
      </c>
      <c r="F139" s="42"/>
      <c r="G139" s="42"/>
      <c r="H139" s="42">
        <v>0</v>
      </c>
      <c r="I139" s="42">
        <f t="shared" si="34"/>
        <v>0</v>
      </c>
      <c r="J139" s="79"/>
    </row>
    <row r="140" spans="1:10">
      <c r="A140" s="35"/>
      <c r="B140" s="36"/>
      <c r="C140" s="75">
        <v>4224</v>
      </c>
      <c r="D140" s="47" t="s">
        <v>125</v>
      </c>
      <c r="E140" s="42">
        <v>968.75</v>
      </c>
      <c r="F140" s="42"/>
      <c r="G140" s="42"/>
      <c r="H140" s="42">
        <v>51245</v>
      </c>
      <c r="I140" s="42">
        <f t="shared" si="34"/>
        <v>5289.8064516129</v>
      </c>
      <c r="J140" s="79"/>
    </row>
    <row r="141" spans="1:10">
      <c r="A141" s="35"/>
      <c r="B141" s="36"/>
      <c r="C141" s="75">
        <v>4227</v>
      </c>
      <c r="D141" s="47" t="s">
        <v>128</v>
      </c>
      <c r="E141" s="42">
        <v>13006.25</v>
      </c>
      <c r="F141" s="42"/>
      <c r="G141" s="42"/>
      <c r="H141" s="42">
        <v>0</v>
      </c>
      <c r="I141" s="42">
        <f t="shared" si="34"/>
        <v>0</v>
      </c>
      <c r="J141" s="79"/>
    </row>
    <row r="142" spans="1:10">
      <c r="A142" s="35"/>
      <c r="B142" s="36"/>
      <c r="C142" s="75">
        <v>4262</v>
      </c>
      <c r="D142" s="47" t="s">
        <v>132</v>
      </c>
      <c r="E142" s="42">
        <v>9487.5</v>
      </c>
      <c r="F142" s="42"/>
      <c r="G142" s="42"/>
      <c r="H142" s="42">
        <v>0</v>
      </c>
      <c r="I142" s="42">
        <f t="shared" si="34"/>
        <v>0</v>
      </c>
      <c r="J142" s="79"/>
    </row>
    <row r="143" ht="18" customHeight="1" spans="1:10">
      <c r="A143" s="53">
        <v>45</v>
      </c>
      <c r="B143" s="40"/>
      <c r="C143" s="41"/>
      <c r="D143" s="33" t="s">
        <v>133</v>
      </c>
      <c r="E143" s="34">
        <f>E144+E145</f>
        <v>60887.95</v>
      </c>
      <c r="F143" s="34">
        <v>66361.4</v>
      </c>
      <c r="G143" s="34">
        <v>366361.4</v>
      </c>
      <c r="H143" s="34">
        <f t="shared" ref="H143:J143" si="35">H144</f>
        <v>52910</v>
      </c>
      <c r="I143" s="34">
        <f t="shared" si="35"/>
        <v>120.337655041911</v>
      </c>
      <c r="J143" s="34">
        <f t="shared" si="35"/>
        <v>0</v>
      </c>
    </row>
    <row r="144" spans="1:10">
      <c r="A144" s="35"/>
      <c r="B144" s="36"/>
      <c r="C144" s="75">
        <v>4511</v>
      </c>
      <c r="D144" s="47" t="s">
        <v>134</v>
      </c>
      <c r="E144" s="42">
        <v>43967.95</v>
      </c>
      <c r="F144" s="42"/>
      <c r="G144" s="42"/>
      <c r="H144" s="42">
        <v>52910</v>
      </c>
      <c r="I144" s="79">
        <f t="shared" ref="I144:I145" si="36">H144/E144*100</f>
        <v>120.337655041911</v>
      </c>
      <c r="J144" s="79"/>
    </row>
    <row r="145" spans="1:10">
      <c r="A145" s="35"/>
      <c r="B145" s="36"/>
      <c r="C145" s="75">
        <v>4541</v>
      </c>
      <c r="D145" s="47" t="s">
        <v>224</v>
      </c>
      <c r="E145" s="42">
        <v>16920</v>
      </c>
      <c r="F145" s="42"/>
      <c r="G145" s="42"/>
      <c r="H145" s="42">
        <v>0</v>
      </c>
      <c r="I145" s="79">
        <f t="shared" si="36"/>
        <v>0</v>
      </c>
      <c r="J145" s="79"/>
    </row>
    <row r="146" spans="1:10">
      <c r="A146" s="26" t="s">
        <v>208</v>
      </c>
      <c r="B146" s="27"/>
      <c r="C146" s="28"/>
      <c r="D146" s="28" t="s">
        <v>145</v>
      </c>
      <c r="E146" s="29">
        <f>+E147+E149</f>
        <v>165903.51</v>
      </c>
      <c r="F146" s="29">
        <f t="shared" ref="F146:H146" si="37">+F147+F149</f>
        <v>0</v>
      </c>
      <c r="G146" s="29">
        <f t="shared" si="37"/>
        <v>31875</v>
      </c>
      <c r="H146" s="29">
        <f t="shared" si="37"/>
        <v>31875</v>
      </c>
      <c r="I146" s="51">
        <f t="shared" si="2"/>
        <v>19.2129750600213</v>
      </c>
      <c r="J146" s="29">
        <f t="shared" ref="J146:J147" si="38">H146/G146*100</f>
        <v>100</v>
      </c>
    </row>
    <row r="147" s="2" customFormat="1" ht="17.25" customHeight="1" spans="1:10">
      <c r="A147" s="53">
        <v>42</v>
      </c>
      <c r="B147" s="40"/>
      <c r="C147" s="41"/>
      <c r="D147" s="33" t="s">
        <v>223</v>
      </c>
      <c r="E147" s="34">
        <v>0</v>
      </c>
      <c r="F147" s="34">
        <f t="shared" ref="F147" si="39">F150</f>
        <v>0</v>
      </c>
      <c r="G147" s="34">
        <f>G148</f>
        <v>31875</v>
      </c>
      <c r="H147" s="34">
        <f>H148</f>
        <v>31875</v>
      </c>
      <c r="I147" s="34" t="e">
        <f t="shared" si="2"/>
        <v>#DIV/0!</v>
      </c>
      <c r="J147" s="73">
        <f t="shared" si="38"/>
        <v>100</v>
      </c>
    </row>
    <row r="148" s="2" customFormat="1" ht="17.25" customHeight="1" spans="1:10">
      <c r="A148" s="61"/>
      <c r="B148" s="62"/>
      <c r="C148" s="75">
        <v>4227</v>
      </c>
      <c r="D148" s="47" t="s">
        <v>128</v>
      </c>
      <c r="E148" s="42"/>
      <c r="F148" s="42"/>
      <c r="G148" s="42">
        <v>31875</v>
      </c>
      <c r="H148" s="42">
        <v>31875</v>
      </c>
      <c r="I148" s="63" t="e">
        <f t="shared" si="2"/>
        <v>#DIV/0!</v>
      </c>
      <c r="J148" s="42"/>
    </row>
    <row r="149" s="2" customFormat="1" ht="17.25" customHeight="1" spans="1:10">
      <c r="A149" s="53">
        <v>45</v>
      </c>
      <c r="B149" s="40"/>
      <c r="C149" s="41"/>
      <c r="D149" s="33" t="s">
        <v>133</v>
      </c>
      <c r="E149" s="34">
        <f>E150</f>
        <v>165903.51</v>
      </c>
      <c r="F149" s="34">
        <v>0</v>
      </c>
      <c r="G149" s="34">
        <v>0</v>
      </c>
      <c r="H149" s="34">
        <v>0</v>
      </c>
      <c r="I149" s="34">
        <f t="shared" si="2"/>
        <v>0</v>
      </c>
      <c r="J149" s="34"/>
    </row>
    <row r="150" spans="1:10">
      <c r="A150" s="35"/>
      <c r="B150" s="36"/>
      <c r="C150" s="75">
        <v>4511</v>
      </c>
      <c r="D150" s="47" t="s">
        <v>134</v>
      </c>
      <c r="E150" s="42">
        <v>165903.51</v>
      </c>
      <c r="F150" s="42"/>
      <c r="G150" s="42"/>
      <c r="H150" s="42"/>
      <c r="I150" s="63">
        <f t="shared" si="2"/>
        <v>0</v>
      </c>
      <c r="J150" s="42"/>
    </row>
    <row r="151" ht="15" customHeight="1" spans="1:10">
      <c r="A151" s="26" t="s">
        <v>211</v>
      </c>
      <c r="B151" s="27"/>
      <c r="C151" s="28"/>
      <c r="D151" s="28" t="s">
        <v>147</v>
      </c>
      <c r="E151" s="29">
        <f>+E152+E159</f>
        <v>49247.11</v>
      </c>
      <c r="F151" s="29">
        <f t="shared" ref="F151:H151" si="40">+F152</f>
        <v>101500</v>
      </c>
      <c r="G151" s="29">
        <f t="shared" si="40"/>
        <v>101500</v>
      </c>
      <c r="H151" s="29">
        <f t="shared" si="40"/>
        <v>97181.69</v>
      </c>
      <c r="I151" s="51">
        <f t="shared" si="2"/>
        <v>197.334808073002</v>
      </c>
      <c r="J151" s="51">
        <f t="shared" si="2"/>
        <v>0.194418530121184</v>
      </c>
    </row>
    <row r="152" s="2" customFormat="1" ht="16.5" customHeight="1" spans="1:10">
      <c r="A152" s="53">
        <v>42</v>
      </c>
      <c r="B152" s="40"/>
      <c r="C152" s="41"/>
      <c r="D152" s="33" t="s">
        <v>223</v>
      </c>
      <c r="E152" s="34">
        <f>SUM(E153:E156)</f>
        <v>43911.65</v>
      </c>
      <c r="F152" s="76">
        <v>101500</v>
      </c>
      <c r="G152" s="76">
        <v>101500</v>
      </c>
      <c r="H152" s="76">
        <f>SUM(H153:H158)</f>
        <v>97181.69</v>
      </c>
      <c r="I152" s="34">
        <f t="shared" si="2"/>
        <v>221.31186143085</v>
      </c>
      <c r="J152" s="34">
        <f t="shared" si="2"/>
        <v>0.218041242789015</v>
      </c>
    </row>
    <row r="153" spans="1:10">
      <c r="A153" s="35"/>
      <c r="B153" s="36"/>
      <c r="C153" s="77">
        <v>4221</v>
      </c>
      <c r="D153" s="47" t="s">
        <v>122</v>
      </c>
      <c r="E153" s="42">
        <v>4726.06</v>
      </c>
      <c r="F153" s="60"/>
      <c r="G153" s="60"/>
      <c r="H153" s="60">
        <v>20482.83</v>
      </c>
      <c r="I153" s="42">
        <f>H153/E153*100</f>
        <v>433.401818851221</v>
      </c>
      <c r="J153" s="42"/>
    </row>
    <row r="154" s="2" customFormat="1" spans="1:10">
      <c r="A154" s="35"/>
      <c r="B154" s="36"/>
      <c r="C154" s="77">
        <v>4223</v>
      </c>
      <c r="D154" s="47" t="s">
        <v>124</v>
      </c>
      <c r="E154" s="42">
        <v>2778.94</v>
      </c>
      <c r="F154" s="42"/>
      <c r="G154" s="42"/>
      <c r="H154" s="42">
        <v>269.99</v>
      </c>
      <c r="I154" s="42">
        <v>0</v>
      </c>
      <c r="J154" s="79"/>
    </row>
    <row r="155" spans="1:10">
      <c r="A155" s="35"/>
      <c r="B155" s="36"/>
      <c r="C155" s="77">
        <v>4224</v>
      </c>
      <c r="D155" s="47" t="s">
        <v>125</v>
      </c>
      <c r="E155" s="42">
        <v>5013.01</v>
      </c>
      <c r="F155" s="42"/>
      <c r="G155" s="42"/>
      <c r="H155" s="42">
        <v>3673.9</v>
      </c>
      <c r="I155" s="42">
        <f t="shared" si="2"/>
        <v>73.2873064286726</v>
      </c>
      <c r="J155" s="79"/>
    </row>
    <row r="156" spans="1:10">
      <c r="A156" s="35"/>
      <c r="B156" s="36"/>
      <c r="C156" s="77">
        <v>4227</v>
      </c>
      <c r="D156" s="47" t="s">
        <v>128</v>
      </c>
      <c r="E156" s="42">
        <v>31393.64</v>
      </c>
      <c r="F156" s="60"/>
      <c r="G156" s="60"/>
      <c r="H156" s="60">
        <v>17696.62</v>
      </c>
      <c r="I156" s="42">
        <f t="shared" si="2"/>
        <v>56.3700800544314</v>
      </c>
      <c r="J156" s="42"/>
    </row>
    <row r="157" spans="1:10">
      <c r="A157" s="35"/>
      <c r="B157" s="36"/>
      <c r="C157" s="77">
        <v>4231</v>
      </c>
      <c r="D157" s="47" t="s">
        <v>130</v>
      </c>
      <c r="E157" s="42">
        <v>0</v>
      </c>
      <c r="F157" s="60"/>
      <c r="G157" s="60"/>
      <c r="H157" s="60">
        <v>49933.35</v>
      </c>
      <c r="I157" s="42" t="e">
        <f t="shared" si="2"/>
        <v>#DIV/0!</v>
      </c>
      <c r="J157" s="42"/>
    </row>
    <row r="158" spans="1:10">
      <c r="A158" s="35"/>
      <c r="B158" s="36"/>
      <c r="C158" s="77">
        <v>4262</v>
      </c>
      <c r="D158" s="47" t="s">
        <v>132</v>
      </c>
      <c r="E158" s="42">
        <v>0</v>
      </c>
      <c r="F158" s="60"/>
      <c r="G158" s="60"/>
      <c r="H158" s="60">
        <v>5125</v>
      </c>
      <c r="I158" s="42" t="e">
        <f t="shared" si="2"/>
        <v>#DIV/0!</v>
      </c>
      <c r="J158" s="42"/>
    </row>
    <row r="159" ht="18" customHeight="1" spans="1:10">
      <c r="A159" s="53">
        <v>45</v>
      </c>
      <c r="B159" s="40"/>
      <c r="C159" s="41"/>
      <c r="D159" s="33" t="s">
        <v>133</v>
      </c>
      <c r="E159" s="34">
        <f>E160</f>
        <v>5335.46</v>
      </c>
      <c r="F159" s="34">
        <f t="shared" ref="F159:H159" si="41">F160</f>
        <v>0</v>
      </c>
      <c r="G159" s="34">
        <f t="shared" si="41"/>
        <v>0</v>
      </c>
      <c r="H159" s="34">
        <f t="shared" si="41"/>
        <v>0</v>
      </c>
      <c r="I159" s="34">
        <f t="shared" si="2"/>
        <v>0</v>
      </c>
      <c r="J159" s="34" t="e">
        <f t="shared" si="2"/>
        <v>#DIV/0!</v>
      </c>
    </row>
    <row r="160" spans="1:10">
      <c r="A160" s="35"/>
      <c r="B160" s="36"/>
      <c r="C160" s="75">
        <v>4511</v>
      </c>
      <c r="D160" s="47" t="s">
        <v>134</v>
      </c>
      <c r="E160" s="42">
        <v>5335.46</v>
      </c>
      <c r="F160" s="60"/>
      <c r="G160" s="60"/>
      <c r="H160" s="60"/>
      <c r="I160" s="42">
        <f t="shared" si="2"/>
        <v>0</v>
      </c>
      <c r="J160" s="42"/>
    </row>
    <row r="161" ht="15" customHeight="1" spans="1:10">
      <c r="A161" s="26" t="s">
        <v>225</v>
      </c>
      <c r="B161" s="27"/>
      <c r="C161" s="28"/>
      <c r="D161" s="28" t="s">
        <v>226</v>
      </c>
      <c r="E161" s="29">
        <f>+E162</f>
        <v>14075.35</v>
      </c>
      <c r="F161" s="29">
        <f t="shared" ref="F161" si="42">+F162</f>
        <v>0</v>
      </c>
      <c r="G161" s="29">
        <f t="shared" ref="G161" si="43">+G162</f>
        <v>26964.82</v>
      </c>
      <c r="H161" s="29">
        <f t="shared" ref="H161" si="44">+H162</f>
        <v>20862.96</v>
      </c>
      <c r="I161" s="80">
        <f t="shared" si="2"/>
        <v>148.223383432739</v>
      </c>
      <c r="J161" s="80" t="e">
        <f t="shared" si="2"/>
        <v>#DIV/0!</v>
      </c>
    </row>
    <row r="162" s="2" customFormat="1" ht="16.5" customHeight="1" spans="1:10">
      <c r="A162" s="53">
        <v>42</v>
      </c>
      <c r="B162" s="40"/>
      <c r="C162" s="41"/>
      <c r="D162" s="33" t="s">
        <v>223</v>
      </c>
      <c r="E162" s="34">
        <f>SUM(E163:E170)</f>
        <v>14075.35</v>
      </c>
      <c r="F162" s="34">
        <f>SUM(F163:F168)</f>
        <v>0</v>
      </c>
      <c r="G162" s="76">
        <v>26964.82</v>
      </c>
      <c r="H162" s="76">
        <f>SUM(H163:H170)</f>
        <v>20862.96</v>
      </c>
      <c r="I162" s="81">
        <f t="shared" si="2"/>
        <v>148.223383432739</v>
      </c>
      <c r="J162" s="81" t="e">
        <f t="shared" si="2"/>
        <v>#DIV/0!</v>
      </c>
    </row>
    <row r="163" s="2" customFormat="1" ht="16.5" customHeight="1" spans="1:10">
      <c r="A163" s="61"/>
      <c r="B163" s="36"/>
      <c r="C163" s="77">
        <v>4221</v>
      </c>
      <c r="D163" s="47" t="s">
        <v>122</v>
      </c>
      <c r="E163" s="42">
        <v>0</v>
      </c>
      <c r="F163" s="60"/>
      <c r="G163" s="60"/>
      <c r="H163" s="60">
        <v>318.05</v>
      </c>
      <c r="I163" s="42" t="e">
        <f>H163/E163*100</f>
        <v>#DIV/0!</v>
      </c>
      <c r="J163" s="42"/>
    </row>
    <row r="164" spans="1:10">
      <c r="A164" s="35"/>
      <c r="B164" s="36"/>
      <c r="C164" s="77">
        <v>4222</v>
      </c>
      <c r="D164" s="47" t="s">
        <v>123</v>
      </c>
      <c r="E164" s="42">
        <v>0</v>
      </c>
      <c r="F164" s="60"/>
      <c r="G164" s="60"/>
      <c r="H164" s="60">
        <v>0</v>
      </c>
      <c r="I164" s="42" t="e">
        <f t="shared" ref="I164:I170" si="45">H164/E164*100</f>
        <v>#DIV/0!</v>
      </c>
      <c r="J164" s="42"/>
    </row>
    <row r="165" s="2" customFormat="1" spans="1:10">
      <c r="A165" s="35"/>
      <c r="B165" s="36"/>
      <c r="C165" s="77">
        <v>4223</v>
      </c>
      <c r="D165" s="47" t="s">
        <v>124</v>
      </c>
      <c r="E165" s="42">
        <v>0</v>
      </c>
      <c r="F165" s="42"/>
      <c r="G165" s="42"/>
      <c r="H165" s="42">
        <v>0</v>
      </c>
      <c r="I165" s="42" t="e">
        <f t="shared" si="45"/>
        <v>#DIV/0!</v>
      </c>
      <c r="J165" s="79"/>
    </row>
    <row r="166" s="2" customFormat="1" spans="1:10">
      <c r="A166" s="35"/>
      <c r="B166" s="36"/>
      <c r="C166" s="77">
        <v>4224</v>
      </c>
      <c r="D166" s="47" t="s">
        <v>125</v>
      </c>
      <c r="E166" s="42">
        <v>0</v>
      </c>
      <c r="F166" s="42"/>
      <c r="G166" s="42"/>
      <c r="H166" s="42">
        <v>16625</v>
      </c>
      <c r="I166" s="42" t="e">
        <f t="shared" si="45"/>
        <v>#DIV/0!</v>
      </c>
      <c r="J166" s="79"/>
    </row>
    <row r="167" spans="1:10">
      <c r="A167" s="35"/>
      <c r="B167" s="36"/>
      <c r="C167" s="77">
        <v>4225</v>
      </c>
      <c r="D167" s="47" t="s">
        <v>126</v>
      </c>
      <c r="E167" s="42">
        <v>0</v>
      </c>
      <c r="F167" s="42"/>
      <c r="G167" s="42"/>
      <c r="H167" s="42">
        <v>0</v>
      </c>
      <c r="I167" s="42" t="e">
        <f t="shared" si="45"/>
        <v>#DIV/0!</v>
      </c>
      <c r="J167" s="79"/>
    </row>
    <row r="168" spans="1:10">
      <c r="A168" s="35"/>
      <c r="B168" s="36"/>
      <c r="C168" s="77">
        <v>4227</v>
      </c>
      <c r="D168" s="47" t="s">
        <v>128</v>
      </c>
      <c r="E168" s="42">
        <v>14075.35</v>
      </c>
      <c r="F168" s="60"/>
      <c r="G168" s="60"/>
      <c r="H168" s="60">
        <v>3919.91</v>
      </c>
      <c r="I168" s="42">
        <f t="shared" si="45"/>
        <v>27.8494673311854</v>
      </c>
      <c r="J168" s="42"/>
    </row>
    <row r="169" spans="1:10">
      <c r="A169" s="35"/>
      <c r="B169" s="36"/>
      <c r="C169" s="77">
        <v>4231</v>
      </c>
      <c r="D169" s="47" t="s">
        <v>130</v>
      </c>
      <c r="E169" s="42">
        <v>0</v>
      </c>
      <c r="F169" s="60"/>
      <c r="G169" s="60"/>
      <c r="H169" s="60">
        <v>0</v>
      </c>
      <c r="I169" s="42" t="e">
        <f t="shared" si="45"/>
        <v>#DIV/0!</v>
      </c>
      <c r="J169" s="42"/>
    </row>
    <row r="170" spans="1:10">
      <c r="A170" s="35"/>
      <c r="B170" s="36"/>
      <c r="C170" s="77">
        <v>4262</v>
      </c>
      <c r="D170" s="47" t="s">
        <v>132</v>
      </c>
      <c r="E170" s="42">
        <v>0</v>
      </c>
      <c r="F170" s="60"/>
      <c r="G170" s="60"/>
      <c r="H170" s="60">
        <v>0</v>
      </c>
      <c r="I170" s="42" t="e">
        <f t="shared" si="45"/>
        <v>#DIV/0!</v>
      </c>
      <c r="J170" s="42"/>
    </row>
    <row r="171" ht="15" customHeight="1" spans="1:10">
      <c r="A171" s="26" t="s">
        <v>209</v>
      </c>
      <c r="B171" s="27"/>
      <c r="C171" s="28"/>
      <c r="D171" s="28" t="s">
        <v>142</v>
      </c>
      <c r="E171" s="29">
        <f>+E172</f>
        <v>48805.6</v>
      </c>
      <c r="F171" s="29">
        <f t="shared" ref="F171" si="46">+F172</f>
        <v>48842</v>
      </c>
      <c r="G171" s="29">
        <f t="shared" ref="G171" si="47">+G172</f>
        <v>48842</v>
      </c>
      <c r="H171" s="29">
        <f t="shared" ref="H171" si="48">+H172</f>
        <v>48722.5</v>
      </c>
      <c r="I171" s="29">
        <f t="shared" ref="I171" si="49">+I172</f>
        <v>99.8297326536299</v>
      </c>
      <c r="J171" s="29">
        <f t="shared" ref="J171" si="50">+J172</f>
        <v>0</v>
      </c>
    </row>
    <row r="172" s="2" customFormat="1" ht="16.5" customHeight="1" spans="1:10">
      <c r="A172" s="53">
        <v>42</v>
      </c>
      <c r="B172" s="40"/>
      <c r="C172" s="41"/>
      <c r="D172" s="33" t="s">
        <v>223</v>
      </c>
      <c r="E172" s="34">
        <f>SUM(E173:E177)</f>
        <v>48805.6</v>
      </c>
      <c r="F172" s="76">
        <v>48842</v>
      </c>
      <c r="G172" s="76">
        <v>48842</v>
      </c>
      <c r="H172" s="76">
        <f>SUM(H173:H177)</f>
        <v>48722.5</v>
      </c>
      <c r="I172" s="34">
        <f t="shared" ref="I172:I173" si="51">H172/E172*100</f>
        <v>99.8297326536299</v>
      </c>
      <c r="J172" s="34">
        <v>0</v>
      </c>
    </row>
    <row r="173" spans="1:10">
      <c r="A173" s="35"/>
      <c r="B173" s="36"/>
      <c r="C173" s="77">
        <v>4222</v>
      </c>
      <c r="D173" s="47" t="s">
        <v>123</v>
      </c>
      <c r="E173" s="42">
        <v>0</v>
      </c>
      <c r="F173" s="60"/>
      <c r="G173" s="60"/>
      <c r="H173" s="60">
        <v>0</v>
      </c>
      <c r="I173" s="42" t="e">
        <f t="shared" si="51"/>
        <v>#DIV/0!</v>
      </c>
      <c r="J173" s="42"/>
    </row>
    <row r="174" s="2" customFormat="1" spans="1:10">
      <c r="A174" s="35"/>
      <c r="B174" s="36"/>
      <c r="C174" s="77">
        <v>4223</v>
      </c>
      <c r="D174" s="47" t="s">
        <v>124</v>
      </c>
      <c r="E174" s="42">
        <v>0</v>
      </c>
      <c r="F174" s="42"/>
      <c r="G174" s="42"/>
      <c r="H174" s="42">
        <v>0</v>
      </c>
      <c r="I174" s="42" t="e">
        <f t="shared" ref="I174:I177" si="52">H174/E174*100</f>
        <v>#DIV/0!</v>
      </c>
      <c r="J174" s="79"/>
    </row>
    <row r="175" s="2" customFormat="1" spans="1:10">
      <c r="A175" s="35"/>
      <c r="B175" s="36"/>
      <c r="C175" s="77">
        <v>4224</v>
      </c>
      <c r="D175" s="47" t="s">
        <v>125</v>
      </c>
      <c r="E175" s="42">
        <v>48805.6</v>
      </c>
      <c r="F175" s="42"/>
      <c r="G175" s="42"/>
      <c r="H175" s="42">
        <v>48722.5</v>
      </c>
      <c r="I175" s="42">
        <f t="shared" si="52"/>
        <v>99.8297326536299</v>
      </c>
      <c r="J175" s="79"/>
    </row>
    <row r="176" spans="1:10">
      <c r="A176" s="35"/>
      <c r="B176" s="36"/>
      <c r="C176" s="77">
        <v>4225</v>
      </c>
      <c r="D176" s="47" t="s">
        <v>126</v>
      </c>
      <c r="E176" s="42">
        <v>0</v>
      </c>
      <c r="F176" s="42"/>
      <c r="G176" s="42"/>
      <c r="H176" s="42">
        <v>0</v>
      </c>
      <c r="I176" s="42" t="e">
        <f t="shared" si="52"/>
        <v>#DIV/0!</v>
      </c>
      <c r="J176" s="79"/>
    </row>
    <row r="177" spans="1:10">
      <c r="A177" s="35"/>
      <c r="B177" s="36"/>
      <c r="C177" s="77">
        <v>4227</v>
      </c>
      <c r="D177" s="47" t="s">
        <v>128</v>
      </c>
      <c r="E177" s="42">
        <v>0</v>
      </c>
      <c r="F177" s="60"/>
      <c r="G177" s="60"/>
      <c r="H177" s="60">
        <v>0</v>
      </c>
      <c r="I177" s="42" t="e">
        <f t="shared" si="52"/>
        <v>#DIV/0!</v>
      </c>
      <c r="J177" s="42"/>
    </row>
    <row r="178" ht="15" customHeight="1" spans="1:10">
      <c r="A178" s="78" t="s">
        <v>215</v>
      </c>
      <c r="B178" s="27"/>
      <c r="C178" s="28"/>
      <c r="D178" s="28" t="s">
        <v>227</v>
      </c>
      <c r="E178" s="29">
        <f>+E179</f>
        <v>0</v>
      </c>
      <c r="F178" s="29">
        <f t="shared" ref="F178" si="53">+F179</f>
        <v>0</v>
      </c>
      <c r="G178" s="29">
        <f t="shared" ref="G178" si="54">+G179</f>
        <v>71627.74</v>
      </c>
      <c r="H178" s="29">
        <f t="shared" ref="H178" si="55">+H179</f>
        <v>71627.74</v>
      </c>
      <c r="I178" s="29" t="e">
        <f t="shared" ref="I178" si="56">+I179</f>
        <v>#DIV/0!</v>
      </c>
      <c r="J178" s="29">
        <f t="shared" ref="J178" si="57">+J179</f>
        <v>0</v>
      </c>
    </row>
    <row r="179" s="2" customFormat="1" ht="16.5" customHeight="1" spans="1:10">
      <c r="A179" s="53">
        <v>42</v>
      </c>
      <c r="B179" s="40"/>
      <c r="C179" s="41"/>
      <c r="D179" s="33" t="s">
        <v>223</v>
      </c>
      <c r="E179" s="34">
        <f>SUM(E180:E183)</f>
        <v>0</v>
      </c>
      <c r="F179" s="76">
        <v>0</v>
      </c>
      <c r="G179" s="76">
        <v>71627.74</v>
      </c>
      <c r="H179" s="76">
        <f>SUM(H180:H183)</f>
        <v>71627.74</v>
      </c>
      <c r="I179" s="34" t="e">
        <f t="shared" ref="I179:I180" si="58">H179/E179*100</f>
        <v>#DIV/0!</v>
      </c>
      <c r="J179" s="34">
        <v>0</v>
      </c>
    </row>
    <row r="180" spans="1:10">
      <c r="A180" s="35"/>
      <c r="B180" s="36"/>
      <c r="C180" s="77">
        <v>4222</v>
      </c>
      <c r="D180" s="47" t="s">
        <v>123</v>
      </c>
      <c r="E180" s="42">
        <v>0</v>
      </c>
      <c r="F180" s="60"/>
      <c r="G180" s="60"/>
      <c r="H180" s="60">
        <v>0</v>
      </c>
      <c r="I180" s="42" t="e">
        <f t="shared" si="58"/>
        <v>#DIV/0!</v>
      </c>
      <c r="J180" s="42"/>
    </row>
    <row r="181" s="2" customFormat="1" spans="1:10">
      <c r="A181" s="35"/>
      <c r="B181" s="36"/>
      <c r="C181" s="77">
        <v>4223</v>
      </c>
      <c r="D181" s="47" t="s">
        <v>124</v>
      </c>
      <c r="E181" s="42">
        <v>0</v>
      </c>
      <c r="F181" s="42"/>
      <c r="G181" s="42"/>
      <c r="H181" s="42">
        <v>0</v>
      </c>
      <c r="I181" s="42">
        <v>0</v>
      </c>
      <c r="J181" s="79"/>
    </row>
    <row r="182" spans="1:10">
      <c r="A182" s="35"/>
      <c r="B182" s="36"/>
      <c r="C182" s="77">
        <v>4225</v>
      </c>
      <c r="D182" s="47" t="s">
        <v>126</v>
      </c>
      <c r="E182" s="42">
        <v>0</v>
      </c>
      <c r="F182" s="42"/>
      <c r="G182" s="42"/>
      <c r="H182" s="42">
        <v>0</v>
      </c>
      <c r="I182" s="42" t="e">
        <f t="shared" ref="I182:I183" si="59">H182/E182*100</f>
        <v>#DIV/0!</v>
      </c>
      <c r="J182" s="79"/>
    </row>
    <row r="183" spans="1:10">
      <c r="A183" s="35"/>
      <c r="B183" s="36"/>
      <c r="C183" s="77">
        <v>4227</v>
      </c>
      <c r="D183" s="47" t="s">
        <v>128</v>
      </c>
      <c r="E183" s="42">
        <v>0</v>
      </c>
      <c r="F183" s="60"/>
      <c r="G183" s="60"/>
      <c r="H183" s="60">
        <v>71627.74</v>
      </c>
      <c r="I183" s="42" t="e">
        <f t="shared" si="59"/>
        <v>#DIV/0!</v>
      </c>
      <c r="J183" s="42"/>
    </row>
    <row r="184" ht="15" customHeight="1" spans="1:10">
      <c r="A184" s="26" t="s">
        <v>228</v>
      </c>
      <c r="B184" s="27"/>
      <c r="C184" s="28"/>
      <c r="D184" s="28" t="s">
        <v>229</v>
      </c>
      <c r="E184" s="29">
        <f>+E185</f>
        <v>0</v>
      </c>
      <c r="F184" s="29">
        <f t="shared" ref="F184:H184" si="60">+F185</f>
        <v>0</v>
      </c>
      <c r="G184" s="29">
        <f t="shared" si="60"/>
        <v>5200</v>
      </c>
      <c r="H184" s="29">
        <f t="shared" si="60"/>
        <v>0</v>
      </c>
      <c r="I184" s="29" t="e">
        <f t="shared" ref="I184" si="61">H184/E184*100</f>
        <v>#DIV/0!</v>
      </c>
      <c r="J184" s="29">
        <v>0</v>
      </c>
    </row>
    <row r="185" spans="1:10">
      <c r="A185" s="53">
        <v>42</v>
      </c>
      <c r="B185" s="40"/>
      <c r="C185" s="41"/>
      <c r="D185" s="33" t="s">
        <v>223</v>
      </c>
      <c r="E185" s="34">
        <f>+E186</f>
        <v>0</v>
      </c>
      <c r="F185" s="34">
        <f t="shared" ref="F185" si="62">+F186</f>
        <v>0</v>
      </c>
      <c r="G185" s="34">
        <v>5200</v>
      </c>
      <c r="H185" s="34">
        <f>+H186</f>
        <v>0</v>
      </c>
      <c r="I185" s="34" t="e">
        <f t="shared" ref="I185" si="63">H185/E185*100</f>
        <v>#DIV/0!</v>
      </c>
      <c r="J185" s="34">
        <v>0</v>
      </c>
    </row>
    <row r="186" ht="15" customHeight="1" spans="1:10">
      <c r="A186" s="35"/>
      <c r="B186" s="36"/>
      <c r="C186" s="77">
        <v>4222</v>
      </c>
      <c r="D186" s="47" t="s">
        <v>123</v>
      </c>
      <c r="E186" s="42">
        <v>0</v>
      </c>
      <c r="F186" s="60"/>
      <c r="G186" s="60"/>
      <c r="H186" s="60"/>
      <c r="I186" s="42"/>
      <c r="J186" s="42"/>
    </row>
    <row r="187" s="2" customFormat="1" ht="15" customHeight="1" spans="1:10">
      <c r="A187" s="22" t="s">
        <v>230</v>
      </c>
      <c r="B187" s="23"/>
      <c r="C187" s="24"/>
      <c r="D187" s="24" t="s">
        <v>231</v>
      </c>
      <c r="E187" s="25">
        <f>+E188</f>
        <v>19908.42</v>
      </c>
      <c r="F187" s="25">
        <f t="shared" ref="F187:H188" si="64">+F188</f>
        <v>19908</v>
      </c>
      <c r="G187" s="25">
        <f t="shared" si="64"/>
        <v>19908</v>
      </c>
      <c r="H187" s="25">
        <f t="shared" si="64"/>
        <v>19908</v>
      </c>
      <c r="I187" s="25">
        <f t="shared" si="2"/>
        <v>99.9978903398663</v>
      </c>
      <c r="J187" s="25">
        <f t="shared" si="14"/>
        <v>100</v>
      </c>
    </row>
    <row r="188" ht="15" customHeight="1" spans="1:10">
      <c r="A188" s="26" t="s">
        <v>209</v>
      </c>
      <c r="B188" s="27"/>
      <c r="C188" s="28"/>
      <c r="D188" s="28" t="s">
        <v>142</v>
      </c>
      <c r="E188" s="29">
        <f>+E189</f>
        <v>19908.42</v>
      </c>
      <c r="F188" s="29">
        <f t="shared" si="64"/>
        <v>19908</v>
      </c>
      <c r="G188" s="29">
        <f t="shared" si="64"/>
        <v>19908</v>
      </c>
      <c r="H188" s="29">
        <f t="shared" si="64"/>
        <v>19908</v>
      </c>
      <c r="I188" s="29">
        <f t="shared" si="2"/>
        <v>99.9978903398663</v>
      </c>
      <c r="J188" s="29">
        <f t="shared" si="14"/>
        <v>100</v>
      </c>
    </row>
    <row r="189" s="2" customFormat="1" spans="1:10">
      <c r="A189" s="53">
        <v>42</v>
      </c>
      <c r="B189" s="40"/>
      <c r="C189" s="41"/>
      <c r="D189" s="33" t="s">
        <v>223</v>
      </c>
      <c r="E189" s="34">
        <f>SUM(E190:E197)</f>
        <v>19908.42</v>
      </c>
      <c r="F189" s="34">
        <v>19908</v>
      </c>
      <c r="G189" s="34">
        <v>19908</v>
      </c>
      <c r="H189" s="34">
        <f t="shared" ref="H189" si="65">SUM(H190:H197)</f>
        <v>19908</v>
      </c>
      <c r="I189" s="34">
        <f t="shared" si="2"/>
        <v>99.9978903398663</v>
      </c>
      <c r="J189" s="34">
        <f t="shared" si="14"/>
        <v>100</v>
      </c>
    </row>
    <row r="190" spans="1:10">
      <c r="A190" s="35"/>
      <c r="B190" s="36"/>
      <c r="C190" s="77">
        <v>4221</v>
      </c>
      <c r="D190" s="47" t="s">
        <v>122</v>
      </c>
      <c r="E190" s="42">
        <v>0</v>
      </c>
      <c r="F190" s="42"/>
      <c r="G190" s="42"/>
      <c r="H190" s="42"/>
      <c r="I190" s="42" t="e">
        <f t="shared" si="2"/>
        <v>#DIV/0!</v>
      </c>
      <c r="J190" s="42"/>
    </row>
    <row r="191" s="2" customFormat="1" spans="1:10">
      <c r="A191" s="35"/>
      <c r="B191" s="36"/>
      <c r="C191" s="77">
        <v>4222</v>
      </c>
      <c r="D191" s="47" t="s">
        <v>123</v>
      </c>
      <c r="E191" s="42">
        <v>0</v>
      </c>
      <c r="F191" s="42"/>
      <c r="G191" s="42"/>
      <c r="H191" s="42"/>
      <c r="I191" s="42">
        <v>0</v>
      </c>
      <c r="J191" s="42"/>
    </row>
    <row r="192" spans="1:10">
      <c r="A192" s="35"/>
      <c r="B192" s="36"/>
      <c r="C192" s="77">
        <v>4223</v>
      </c>
      <c r="D192" s="47" t="s">
        <v>124</v>
      </c>
      <c r="E192" s="42">
        <v>2870.92</v>
      </c>
      <c r="F192" s="42"/>
      <c r="G192" s="42"/>
      <c r="H192" s="42">
        <v>18220.81</v>
      </c>
      <c r="I192" s="42">
        <v>0</v>
      </c>
      <c r="J192" s="42"/>
    </row>
    <row r="193" spans="1:10">
      <c r="A193" s="35"/>
      <c r="B193" s="36"/>
      <c r="C193" s="77">
        <v>4224</v>
      </c>
      <c r="D193" s="47" t="s">
        <v>125</v>
      </c>
      <c r="E193" s="42">
        <v>0</v>
      </c>
      <c r="F193" s="42"/>
      <c r="G193" s="42"/>
      <c r="H193" s="42"/>
      <c r="I193" s="42">
        <v>0</v>
      </c>
      <c r="J193" s="42"/>
    </row>
    <row r="194" spans="1:10">
      <c r="A194" s="35"/>
      <c r="B194" s="36"/>
      <c r="C194" s="77">
        <v>4225</v>
      </c>
      <c r="D194" s="47" t="s">
        <v>126</v>
      </c>
      <c r="E194" s="42">
        <v>0</v>
      </c>
      <c r="F194" s="42"/>
      <c r="G194" s="42"/>
      <c r="H194" s="42"/>
      <c r="I194" s="42" t="e">
        <f t="shared" si="2"/>
        <v>#DIV/0!</v>
      </c>
      <c r="J194" s="42"/>
    </row>
    <row r="195" spans="1:10">
      <c r="A195" s="35"/>
      <c r="B195" s="36"/>
      <c r="C195" s="77">
        <v>4226</v>
      </c>
      <c r="D195" s="47" t="s">
        <v>127</v>
      </c>
      <c r="E195" s="42">
        <v>0</v>
      </c>
      <c r="F195" s="42"/>
      <c r="G195" s="42"/>
      <c r="H195" s="42"/>
      <c r="I195" s="42">
        <v>0</v>
      </c>
      <c r="J195" s="42"/>
    </row>
    <row r="196" spans="1:10">
      <c r="A196" s="35"/>
      <c r="B196" s="36"/>
      <c r="C196" s="77">
        <v>4227</v>
      </c>
      <c r="D196" s="47" t="s">
        <v>128</v>
      </c>
      <c r="E196" s="42">
        <v>17037.5</v>
      </c>
      <c r="F196" s="42"/>
      <c r="G196" s="42"/>
      <c r="H196" s="42">
        <v>1687.19</v>
      </c>
      <c r="I196" s="42">
        <f t="shared" ref="I196" si="66">H196/E196*100</f>
        <v>9.90280264123258</v>
      </c>
      <c r="J196" s="42"/>
    </row>
    <row r="197" spans="1:10">
      <c r="A197" s="35"/>
      <c r="B197" s="36"/>
      <c r="C197" s="77">
        <v>4262</v>
      </c>
      <c r="D197" s="47" t="s">
        <v>132</v>
      </c>
      <c r="E197" s="42">
        <v>0</v>
      </c>
      <c r="F197" s="42"/>
      <c r="G197" s="42"/>
      <c r="H197" s="42"/>
      <c r="I197" s="42" t="e">
        <f t="shared" si="2"/>
        <v>#DIV/0!</v>
      </c>
      <c r="J197" s="42"/>
    </row>
    <row r="198" spans="1:10">
      <c r="A198" s="22" t="s">
        <v>232</v>
      </c>
      <c r="B198" s="23"/>
      <c r="C198" s="24"/>
      <c r="D198" s="24" t="s">
        <v>233</v>
      </c>
      <c r="E198" s="25">
        <f>SUM(E199)</f>
        <v>6382.92</v>
      </c>
      <c r="F198" s="25">
        <f>SUM(F199)</f>
        <v>6901.59</v>
      </c>
      <c r="G198" s="25">
        <f t="shared" ref="G198" si="67">SUM(G199)</f>
        <v>6901.59</v>
      </c>
      <c r="H198" s="25">
        <f t="shared" ref="H198" si="68">SUM(H199)</f>
        <v>6207.84</v>
      </c>
      <c r="I198" s="25">
        <f t="shared" si="2"/>
        <v>97.2570547649038</v>
      </c>
      <c r="J198" s="25">
        <f t="shared" si="14"/>
        <v>89.9479685116038</v>
      </c>
    </row>
    <row r="199" spans="1:10">
      <c r="A199" s="26" t="s">
        <v>234</v>
      </c>
      <c r="B199" s="27"/>
      <c r="C199" s="28"/>
      <c r="D199" s="28" t="s">
        <v>144</v>
      </c>
      <c r="E199" s="29">
        <f t="shared" ref="E199:H199" si="69">E200</f>
        <v>6382.92</v>
      </c>
      <c r="F199" s="29">
        <f t="shared" si="69"/>
        <v>6901.59</v>
      </c>
      <c r="G199" s="29">
        <f t="shared" si="69"/>
        <v>6901.59</v>
      </c>
      <c r="H199" s="29">
        <f t="shared" si="69"/>
        <v>6207.84</v>
      </c>
      <c r="I199" s="29">
        <f t="shared" si="2"/>
        <v>97.2570547649038</v>
      </c>
      <c r="J199" s="29">
        <f>H199/G199*100</f>
        <v>89.9479685116038</v>
      </c>
    </row>
    <row r="200" spans="1:10">
      <c r="A200" s="53">
        <v>32</v>
      </c>
      <c r="B200" s="40"/>
      <c r="C200" s="41"/>
      <c r="D200" s="33" t="s">
        <v>70</v>
      </c>
      <c r="E200" s="34">
        <f t="shared" ref="E200:H200" si="70">SUM(E201)</f>
        <v>6382.92</v>
      </c>
      <c r="F200" s="34">
        <v>6901.59</v>
      </c>
      <c r="G200" s="34">
        <v>6901.59</v>
      </c>
      <c r="H200" s="34">
        <f t="shared" si="70"/>
        <v>6207.84</v>
      </c>
      <c r="I200" s="34">
        <f t="shared" si="2"/>
        <v>97.2570547649038</v>
      </c>
      <c r="J200" s="34">
        <f t="shared" si="14"/>
        <v>89.9479685116038</v>
      </c>
    </row>
    <row r="201" ht="15" customHeight="1" spans="1:10">
      <c r="A201" s="35"/>
      <c r="B201" s="36"/>
      <c r="C201" s="75">
        <v>3291</v>
      </c>
      <c r="D201" s="47" t="s">
        <v>235</v>
      </c>
      <c r="E201" s="42">
        <v>6382.92</v>
      </c>
      <c r="F201" s="42"/>
      <c r="G201" s="42"/>
      <c r="H201" s="42">
        <v>6207.84</v>
      </c>
      <c r="I201" s="42">
        <f t="shared" si="2"/>
        <v>97.2570547649038</v>
      </c>
      <c r="J201" s="42"/>
    </row>
    <row r="202" s="2" customFormat="1" ht="27" customHeight="1" spans="1:10">
      <c r="A202" s="22" t="s">
        <v>236</v>
      </c>
      <c r="B202" s="23"/>
      <c r="C202" s="24"/>
      <c r="D202" s="24" t="s">
        <v>237</v>
      </c>
      <c r="E202" s="25">
        <f>SUM(E203)</f>
        <v>14494.09</v>
      </c>
      <c r="F202" s="25">
        <f>SUM(F203)</f>
        <v>0</v>
      </c>
      <c r="G202" s="25">
        <f t="shared" ref="G202:H202" si="71">SUM(G203)</f>
        <v>0</v>
      </c>
      <c r="H202" s="25">
        <f t="shared" si="71"/>
        <v>0</v>
      </c>
      <c r="I202" s="25">
        <f t="shared" ref="I202:I205" si="72">H202/E202*100</f>
        <v>0</v>
      </c>
      <c r="J202" s="25" t="e">
        <f t="shared" ref="J202:J203" si="73">H202/G202*100</f>
        <v>#DIV/0!</v>
      </c>
    </row>
    <row r="203" ht="13.5" customHeight="1" spans="1:10">
      <c r="A203" s="26" t="s">
        <v>234</v>
      </c>
      <c r="B203" s="27"/>
      <c r="C203" s="28"/>
      <c r="D203" s="28" t="s">
        <v>144</v>
      </c>
      <c r="E203" s="29">
        <f t="shared" ref="E203:H203" si="74">E204</f>
        <v>14494.09</v>
      </c>
      <c r="F203" s="29">
        <f t="shared" si="74"/>
        <v>0</v>
      </c>
      <c r="G203" s="29">
        <f t="shared" si="74"/>
        <v>0</v>
      </c>
      <c r="H203" s="29">
        <f t="shared" si="74"/>
        <v>0</v>
      </c>
      <c r="I203" s="29">
        <f t="shared" si="72"/>
        <v>0</v>
      </c>
      <c r="J203" s="29" t="e">
        <f t="shared" si="73"/>
        <v>#DIV/0!</v>
      </c>
    </row>
    <row r="204" ht="19.5" customHeight="1" spans="1:10">
      <c r="A204" s="53">
        <v>45</v>
      </c>
      <c r="B204" s="40"/>
      <c r="C204" s="41"/>
      <c r="D204" s="33" t="s">
        <v>133</v>
      </c>
      <c r="E204" s="34">
        <f t="shared" ref="E204:H204" si="75">SUM(E205)</f>
        <v>14494.09</v>
      </c>
      <c r="F204" s="34"/>
      <c r="G204" s="34"/>
      <c r="H204" s="34">
        <f t="shared" si="75"/>
        <v>0</v>
      </c>
      <c r="I204" s="34">
        <f t="shared" si="72"/>
        <v>0</v>
      </c>
      <c r="J204" s="34" t="e">
        <f t="shared" ref="J204" si="76">H204/G204*100</f>
        <v>#DIV/0!</v>
      </c>
    </row>
    <row r="205" ht="15" customHeight="1" spans="1:10">
      <c r="A205" s="35"/>
      <c r="B205" s="36"/>
      <c r="C205" s="75">
        <v>4511</v>
      </c>
      <c r="D205" s="47" t="s">
        <v>134</v>
      </c>
      <c r="E205" s="42">
        <v>14494.09</v>
      </c>
      <c r="F205" s="42"/>
      <c r="G205" s="42"/>
      <c r="H205" s="42"/>
      <c r="I205" s="42">
        <f t="shared" si="72"/>
        <v>0</v>
      </c>
      <c r="J205" s="42"/>
    </row>
    <row r="206" s="2" customFormat="1" spans="1:10">
      <c r="A206"/>
      <c r="B206"/>
      <c r="C206"/>
      <c r="D206"/>
      <c r="E206"/>
      <c r="F206"/>
      <c r="G206"/>
      <c r="H206"/>
      <c r="I206"/>
      <c r="J206"/>
    </row>
    <row r="207" spans="5:5">
      <c r="E207" s="57"/>
    </row>
    <row r="208" spans="5:5">
      <c r="E208" s="57"/>
    </row>
  </sheetData>
  <protectedRanges>
    <protectedRange algorithmName="SHA-512" hashValue="R8frfBQ/MhInQYm+jLEgMwgPwCkrGPIUaxyIFLRSCn/+fIsUU6bmJDax/r7gTh2PEAEvgODYwg0rRRjqSM/oww==" saltValue="tbZzHO5lCNHCDH5y3XGZag==" spinCount="100000" sqref="H11:H12 H44 H73" name="Range1_1_3_2"/>
  </protectedRanges>
  <mergeCells count="39">
    <mergeCell ref="A1:J1"/>
    <mergeCell ref="A2:J2"/>
    <mergeCell ref="A4:C4"/>
    <mergeCell ref="A5:D5"/>
    <mergeCell ref="A6:C6"/>
    <mergeCell ref="A7:C7"/>
    <mergeCell ref="A8:C8"/>
    <mergeCell ref="A37:C37"/>
    <mergeCell ref="A40:C40"/>
    <mergeCell ref="A64:C64"/>
    <mergeCell ref="A69:C69"/>
    <mergeCell ref="A110:C110"/>
    <mergeCell ref="A114:C114"/>
    <mergeCell ref="A130:C130"/>
    <mergeCell ref="A131:C131"/>
    <mergeCell ref="A135:C135"/>
    <mergeCell ref="A136:C136"/>
    <mergeCell ref="A137:C137"/>
    <mergeCell ref="A146:C146"/>
    <mergeCell ref="A147:C147"/>
    <mergeCell ref="A151:C151"/>
    <mergeCell ref="A152:C152"/>
    <mergeCell ref="A161:C161"/>
    <mergeCell ref="A162:C162"/>
    <mergeCell ref="A171:C171"/>
    <mergeCell ref="A172:C172"/>
    <mergeCell ref="A178:C178"/>
    <mergeCell ref="A179:C179"/>
    <mergeCell ref="A184:C184"/>
    <mergeCell ref="A185:C185"/>
    <mergeCell ref="A187:C187"/>
    <mergeCell ref="A188:C188"/>
    <mergeCell ref="A189:C189"/>
    <mergeCell ref="A198:C198"/>
    <mergeCell ref="A199:C199"/>
    <mergeCell ref="A200:C200"/>
    <mergeCell ref="A202:C202"/>
    <mergeCell ref="A203:C203"/>
    <mergeCell ref="A204:C204"/>
  </mergeCells>
  <pageMargins left="0.708661417322835" right="0.708661417322835" top="0.748031496062992" bottom="0.748031496062992" header="0.31496062992126" footer="0.31496062992126"/>
  <pageSetup paperSize="9" scale="84" fitToHeight="0" orientation="landscape"/>
  <headerFooter/>
  <rowBreaks count="4" manualBreakCount="4">
    <brk id="39" max="9" man="1"/>
    <brk id="76" max="9" man="1"/>
    <brk id="109" max="9" man="1"/>
    <brk id="18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9" master="" otherUserPermission="visible">
    <arrUserId title="Range1_1_2" rangeCreator="" othersAccessPermission="edit"/>
    <arrUserId title="Range1_1_3" rangeCreator="" othersAccessPermission="edit"/>
    <arrUserId title="Range1_1_5" rangeCreator="" othersAccessPermission="edit"/>
    <arrUserId title="Range1_1_9" rangeCreator="" othersAccessPermission="edit"/>
  </rangeList>
  <rangeList sheetStid="3" master="" otherUserPermission="visible"/>
  <rangeList sheetStid="5" master="" otherUserPermission="visible"/>
  <rangeList sheetStid="6" master="" otherUserPermission="visible"/>
  <rangeList sheetStid="7" master="" otherUserPermission="visible">
    <arrUserId title="Range1_1_3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SAŽETAK</vt:lpstr>
      <vt:lpstr>Račun ph i rh - ekonomska kl.</vt:lpstr>
      <vt:lpstr>Prema izvorima financiranja</vt:lpstr>
      <vt:lpstr>Rashodi prema funkcijskoj kl</vt:lpstr>
      <vt:lpstr>Račun financiranja</vt:lpstr>
      <vt:lpstr>POSEBNI DIO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HP</cp:lastModifiedBy>
  <dcterms:created xsi:type="dcterms:W3CDTF">2022-08-12T12:51:00Z</dcterms:created>
  <cp:lastPrinted>2025-02-25T10:06:00Z</cp:lastPrinted>
  <dcterms:modified xsi:type="dcterms:W3CDTF">2025-03-31T10:04:29Z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1222EB0547CC413BB8C14677BC660E2A_13</vt:lpwstr>
  </property>
  <property fmtid="{D5CDD505-2E9C-101B-9397-08002B2CF9AE}" pid="3" name="KSOProductBuildVer">
    <vt:lpwstr>1033-12.2.0.20326</vt:lpwstr>
  </property>
</Properties>
</file>