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eta Maja\Desktop\Financijski izvještaji 2025\Fin. izvještaji 1-12 2025\Izvršenje fin plana 2025\"/>
    </mc:Choice>
  </mc:AlternateContent>
  <xr:revisionPtr revIDLastSave="0" documentId="13_ncr:1_{27D57A74-D242-4EA6-A8A2-C5FDF011F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Račun ph i rh - ekonomska kl." sheetId="9" r:id="rId2"/>
    <sheet name="Prema izvorima financiranj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Area" localSheetId="5">'POSEBNI DIO'!$A$1:$J$216</definedName>
    <definedName name="_xlnm.Print_Area" localSheetId="4">'Račun financiranja'!$A$1:$J$22</definedName>
    <definedName name="_xlnm.Print_Area" localSheetId="1">'Račun ph i rh - ekonomska kl.'!$B$1:$L$128</definedName>
    <definedName name="_xlnm.Print_Titles" localSheetId="5">'POSEBNI DIO'!$4:$4</definedName>
    <definedName name="_xlnm.Print_Titles" localSheetId="3">'Rashodi prema funkcijskoj kl'!$6:$6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7" l="1"/>
  <c r="H196" i="7"/>
  <c r="E114" i="7"/>
  <c r="F196" i="7" l="1"/>
  <c r="F195" i="7" s="1"/>
  <c r="E196" i="7"/>
  <c r="E195" i="7" s="1"/>
  <c r="G195" i="7"/>
  <c r="I198" i="7"/>
  <c r="G199" i="7"/>
  <c r="E200" i="7"/>
  <c r="E199" i="7" s="1"/>
  <c r="F200" i="7"/>
  <c r="F199" i="7" s="1"/>
  <c r="H200" i="7"/>
  <c r="H199" i="7" s="1"/>
  <c r="I163" i="7"/>
  <c r="I184" i="7"/>
  <c r="H135" i="7"/>
  <c r="I36" i="7"/>
  <c r="G39" i="3"/>
  <c r="I196" i="7" l="1"/>
  <c r="H195" i="7"/>
  <c r="I195" i="7" s="1"/>
  <c r="I199" i="7"/>
  <c r="I200" i="7"/>
  <c r="H158" i="7"/>
  <c r="H114" i="7"/>
  <c r="F114" i="7"/>
  <c r="I115" i="7"/>
  <c r="I112" i="7"/>
  <c r="H111" i="7"/>
  <c r="J111" i="7" s="1"/>
  <c r="E111" i="7"/>
  <c r="I138" i="7"/>
  <c r="E135" i="7"/>
  <c r="E134" i="7" s="1"/>
  <c r="G134" i="7"/>
  <c r="F134" i="7"/>
  <c r="G18" i="3"/>
  <c r="F39" i="3"/>
  <c r="F21" i="3"/>
  <c r="I24" i="3"/>
  <c r="H24" i="3"/>
  <c r="J116" i="9"/>
  <c r="K94" i="9"/>
  <c r="K95" i="9"/>
  <c r="K92" i="9"/>
  <c r="H41" i="9"/>
  <c r="I135" i="7" l="1"/>
  <c r="I111" i="7"/>
  <c r="H134" i="7"/>
  <c r="I134" i="7" s="1"/>
  <c r="J93" i="9"/>
  <c r="K93" i="9" l="1"/>
  <c r="J34" i="9" l="1"/>
  <c r="J33" i="9" s="1"/>
  <c r="I34" i="9"/>
  <c r="I33" i="9" s="1"/>
  <c r="H34" i="9"/>
  <c r="H33" i="9" s="1"/>
  <c r="G38" i="7" l="1"/>
  <c r="H38" i="7"/>
  <c r="E161" i="7"/>
  <c r="E156" i="7"/>
  <c r="F156" i="7"/>
  <c r="F155" i="7" s="1"/>
  <c r="G156" i="7"/>
  <c r="G155" i="7" s="1"/>
  <c r="E113" i="7"/>
  <c r="F113" i="7"/>
  <c r="G113" i="7"/>
  <c r="E125" i="7"/>
  <c r="E14" i="3"/>
  <c r="H24" i="9"/>
  <c r="I157" i="7"/>
  <c r="I159" i="7"/>
  <c r="I117" i="7"/>
  <c r="I11" i="3"/>
  <c r="H11" i="3"/>
  <c r="H23" i="3"/>
  <c r="H25" i="3"/>
  <c r="I23" i="3"/>
  <c r="I25" i="3"/>
  <c r="H43" i="3"/>
  <c r="I43" i="3"/>
  <c r="I32" i="3"/>
  <c r="H146" i="7" l="1"/>
  <c r="H71" i="7"/>
  <c r="H161" i="7"/>
  <c r="I167" i="7"/>
  <c r="I168" i="7"/>
  <c r="I174" i="7"/>
  <c r="I175" i="7"/>
  <c r="I176" i="7"/>
  <c r="I177" i="7"/>
  <c r="I178" i="7"/>
  <c r="I179" i="7"/>
  <c r="I180" i="7"/>
  <c r="I173" i="7"/>
  <c r="H172" i="7"/>
  <c r="E172" i="7"/>
  <c r="F172" i="7"/>
  <c r="H156" i="7"/>
  <c r="E158" i="7"/>
  <c r="E155" i="7" s="1"/>
  <c r="I154" i="7"/>
  <c r="I75" i="7"/>
  <c r="I73" i="7"/>
  <c r="I40" i="7"/>
  <c r="K115" i="9"/>
  <c r="H114" i="9"/>
  <c r="I114" i="9"/>
  <c r="J114" i="9"/>
  <c r="G114" i="9"/>
  <c r="H155" i="7" l="1"/>
  <c r="I156" i="7"/>
  <c r="J156" i="7"/>
  <c r="I158" i="7"/>
  <c r="K114" i="9"/>
  <c r="I172" i="7"/>
  <c r="J172" i="7" s="1"/>
  <c r="H32" i="3"/>
  <c r="I185" i="7"/>
  <c r="I186" i="7"/>
  <c r="I187" i="7"/>
  <c r="I188" i="7"/>
  <c r="I148" i="7"/>
  <c r="I149" i="7"/>
  <c r="I150" i="7"/>
  <c r="I151" i="7"/>
  <c r="I126" i="7"/>
  <c r="I127" i="7"/>
  <c r="I128" i="7"/>
  <c r="I129" i="7"/>
  <c r="I130" i="7"/>
  <c r="I131" i="7"/>
  <c r="I132" i="7"/>
  <c r="I133" i="7"/>
  <c r="I120" i="7"/>
  <c r="I121" i="7"/>
  <c r="I122" i="7"/>
  <c r="I123" i="7"/>
  <c r="I124" i="7"/>
  <c r="I16" i="7"/>
  <c r="I17" i="7"/>
  <c r="I18" i="7"/>
  <c r="I19" i="7"/>
  <c r="I20" i="7"/>
  <c r="I12" i="7"/>
  <c r="F125" i="7"/>
  <c r="G125" i="7"/>
  <c r="H125" i="7"/>
  <c r="F119" i="7"/>
  <c r="G119" i="7"/>
  <c r="H119" i="7"/>
  <c r="E119" i="7"/>
  <c r="I97" i="7"/>
  <c r="E71" i="7"/>
  <c r="I77" i="7"/>
  <c r="I170" i="7"/>
  <c r="F169" i="7"/>
  <c r="G169" i="7"/>
  <c r="H169" i="7"/>
  <c r="H160" i="7" s="1"/>
  <c r="E169" i="7"/>
  <c r="E152" i="7"/>
  <c r="E146" i="7"/>
  <c r="H152" i="7"/>
  <c r="H145" i="7" s="1"/>
  <c r="J152" i="7"/>
  <c r="F202" i="7"/>
  <c r="I194" i="7"/>
  <c r="I191" i="7"/>
  <c r="E190" i="7"/>
  <c r="E189" i="7" s="1"/>
  <c r="J189" i="7"/>
  <c r="G189" i="7"/>
  <c r="F189" i="7"/>
  <c r="I183" i="7"/>
  <c r="H182" i="7"/>
  <c r="H181" i="7" s="1"/>
  <c r="E182" i="7"/>
  <c r="E181" i="7" s="1"/>
  <c r="J181" i="7"/>
  <c r="G181" i="7"/>
  <c r="F181" i="7"/>
  <c r="E171" i="7"/>
  <c r="G171" i="7"/>
  <c r="F171" i="7"/>
  <c r="F160" i="7"/>
  <c r="G160" i="7"/>
  <c r="G8" i="7"/>
  <c r="G70" i="7"/>
  <c r="G41" i="7"/>
  <c r="F38" i="7"/>
  <c r="E38" i="7"/>
  <c r="J39" i="7"/>
  <c r="I39" i="7"/>
  <c r="H204" i="7"/>
  <c r="H203" i="7" s="1"/>
  <c r="H202" i="7" s="1"/>
  <c r="H215" i="7"/>
  <c r="H214" i="7" s="1"/>
  <c r="E48" i="7"/>
  <c r="H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H113" i="7"/>
  <c r="H109" i="7"/>
  <c r="H104" i="7"/>
  <c r="H78" i="7"/>
  <c r="F68" i="7"/>
  <c r="G68" i="7"/>
  <c r="H68" i="7"/>
  <c r="H42" i="7"/>
  <c r="H9" i="7"/>
  <c r="H15" i="7"/>
  <c r="E42" i="3"/>
  <c r="F42" i="3"/>
  <c r="G42" i="3"/>
  <c r="G33" i="3"/>
  <c r="G29" i="3"/>
  <c r="G8" i="3"/>
  <c r="D29" i="3"/>
  <c r="D33" i="3"/>
  <c r="D42" i="3"/>
  <c r="H35" i="3"/>
  <c r="F33" i="3"/>
  <c r="I35" i="3"/>
  <c r="F29" i="3"/>
  <c r="E21" i="3"/>
  <c r="G21" i="3"/>
  <c r="D21" i="3"/>
  <c r="E8" i="3"/>
  <c r="F8" i="3"/>
  <c r="D8" i="3"/>
  <c r="H47" i="9"/>
  <c r="I47" i="9"/>
  <c r="J47" i="9"/>
  <c r="H49" i="9"/>
  <c r="I49" i="9"/>
  <c r="J49" i="9"/>
  <c r="H15" i="9"/>
  <c r="H14" i="9" s="1"/>
  <c r="I15" i="9"/>
  <c r="I14" i="9" s="1"/>
  <c r="J15" i="9"/>
  <c r="K26" i="9"/>
  <c r="H12" i="9"/>
  <c r="I12" i="9"/>
  <c r="J12" i="9"/>
  <c r="H10" i="9"/>
  <c r="I10" i="9"/>
  <c r="I19" i="9"/>
  <c r="I18" i="9" s="1"/>
  <c r="K45" i="9"/>
  <c r="K46" i="9"/>
  <c r="H28" i="9"/>
  <c r="H27" i="9" s="1"/>
  <c r="I28" i="9"/>
  <c r="I27" i="9" s="1"/>
  <c r="J28" i="9"/>
  <c r="K13" i="9"/>
  <c r="K23" i="9"/>
  <c r="I24" i="9"/>
  <c r="H22" i="9"/>
  <c r="I22" i="9"/>
  <c r="J22" i="9"/>
  <c r="H19" i="9"/>
  <c r="H18" i="9" s="1"/>
  <c r="G12" i="3"/>
  <c r="F18" i="3"/>
  <c r="H97" i="9"/>
  <c r="I98" i="9"/>
  <c r="I97" i="9" s="1"/>
  <c r="J98" i="9"/>
  <c r="H91" i="9"/>
  <c r="I91" i="9"/>
  <c r="J91" i="9"/>
  <c r="J85" i="9"/>
  <c r="H76" i="9"/>
  <c r="I76" i="9"/>
  <c r="J76" i="9"/>
  <c r="H66" i="9"/>
  <c r="I66" i="9"/>
  <c r="J66" i="9"/>
  <c r="H58" i="9"/>
  <c r="I58" i="9"/>
  <c r="J58" i="9"/>
  <c r="H53" i="9"/>
  <c r="I53" i="9"/>
  <c r="J53" i="9"/>
  <c r="H121" i="9"/>
  <c r="I121" i="9"/>
  <c r="J121" i="9"/>
  <c r="H119" i="9"/>
  <c r="I119" i="9"/>
  <c r="J119" i="9"/>
  <c r="G121" i="9"/>
  <c r="H106" i="9"/>
  <c r="I106" i="9"/>
  <c r="J106" i="9"/>
  <c r="H116" i="9"/>
  <c r="I116" i="9"/>
  <c r="G116" i="9"/>
  <c r="G119" i="9"/>
  <c r="K122" i="9"/>
  <c r="K120" i="9"/>
  <c r="H125" i="9"/>
  <c r="K125" i="9" s="1"/>
  <c r="L125" i="9"/>
  <c r="G106" i="9"/>
  <c r="G49" i="9"/>
  <c r="K51" i="9"/>
  <c r="G28" i="9"/>
  <c r="G22" i="9"/>
  <c r="G19" i="9"/>
  <c r="G15" i="9"/>
  <c r="G12" i="9"/>
  <c r="G58" i="9"/>
  <c r="H70" i="7" l="1"/>
  <c r="G105" i="9"/>
  <c r="H96" i="9"/>
  <c r="H40" i="9" s="1"/>
  <c r="I155" i="7"/>
  <c r="I38" i="7"/>
  <c r="J38" i="7" s="1"/>
  <c r="G118" i="9"/>
  <c r="J118" i="9"/>
  <c r="L118" i="9" s="1"/>
  <c r="I41" i="9"/>
  <c r="K22" i="9"/>
  <c r="J105" i="9"/>
  <c r="I119" i="7"/>
  <c r="H8" i="7"/>
  <c r="K12" i="9"/>
  <c r="H21" i="9"/>
  <c r="H9" i="9"/>
  <c r="H118" i="7"/>
  <c r="G118" i="7"/>
  <c r="J125" i="7"/>
  <c r="F118" i="7"/>
  <c r="J119" i="7"/>
  <c r="I169" i="7"/>
  <c r="J169" i="7" s="1"/>
  <c r="E145" i="7"/>
  <c r="G145" i="7"/>
  <c r="G144" i="7" s="1"/>
  <c r="F145" i="7"/>
  <c r="F144" i="7" s="1"/>
  <c r="I190" i="7"/>
  <c r="I189" i="7" s="1"/>
  <c r="I182" i="7"/>
  <c r="I181" i="7" s="1"/>
  <c r="J203" i="7"/>
  <c r="G202" i="7"/>
  <c r="J202" i="7" s="1"/>
  <c r="H189" i="7"/>
  <c r="H171" i="7"/>
  <c r="I171" i="7" s="1"/>
  <c r="J171" i="7" s="1"/>
  <c r="F8" i="7"/>
  <c r="F41" i="7"/>
  <c r="F70" i="7"/>
  <c r="H41" i="7"/>
  <c r="I48" i="7"/>
  <c r="J48" i="7"/>
  <c r="J52" i="9"/>
  <c r="I21" i="9"/>
  <c r="I9" i="9"/>
  <c r="I96" i="9"/>
  <c r="K121" i="9"/>
  <c r="K119" i="9"/>
  <c r="I106" i="7"/>
  <c r="I107" i="7"/>
  <c r="I108" i="7"/>
  <c r="K107" i="9"/>
  <c r="K108" i="9"/>
  <c r="K109" i="9"/>
  <c r="K110" i="9"/>
  <c r="K111" i="9"/>
  <c r="K112" i="9"/>
  <c r="K113" i="9"/>
  <c r="K99" i="9"/>
  <c r="K100" i="9"/>
  <c r="K101" i="9"/>
  <c r="K102" i="9"/>
  <c r="K103" i="9"/>
  <c r="K104" i="9"/>
  <c r="K8" i="1"/>
  <c r="J12" i="1"/>
  <c r="J11" i="1"/>
  <c r="I211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8" i="7"/>
  <c r="I99" i="7"/>
  <c r="I100" i="7"/>
  <c r="I101" i="7"/>
  <c r="I102" i="7"/>
  <c r="I103" i="7"/>
  <c r="I79" i="7"/>
  <c r="I45" i="7"/>
  <c r="I46" i="7"/>
  <c r="I47" i="7"/>
  <c r="I43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7" i="7"/>
  <c r="F66" i="7"/>
  <c r="G66" i="7"/>
  <c r="F213" i="7"/>
  <c r="E15" i="7"/>
  <c r="E68" i="7"/>
  <c r="E78" i="7"/>
  <c r="I147" i="7"/>
  <c r="H17" i="3"/>
  <c r="K127" i="9"/>
  <c r="K117" i="9"/>
  <c r="K87" i="9"/>
  <c r="K88" i="9"/>
  <c r="K89" i="9"/>
  <c r="K54" i="9"/>
  <c r="K56" i="9"/>
  <c r="K57" i="9"/>
  <c r="K59" i="9"/>
  <c r="K60" i="9"/>
  <c r="K61" i="9"/>
  <c r="K62" i="9"/>
  <c r="K63" i="9"/>
  <c r="K64" i="9"/>
  <c r="K65" i="9"/>
  <c r="K67" i="9"/>
  <c r="K68" i="9"/>
  <c r="K69" i="9"/>
  <c r="K70" i="9"/>
  <c r="K71" i="9"/>
  <c r="K72" i="9"/>
  <c r="K73" i="9"/>
  <c r="K74" i="9"/>
  <c r="K75" i="9"/>
  <c r="K77" i="9"/>
  <c r="K78" i="9"/>
  <c r="K79" i="9"/>
  <c r="K80" i="9"/>
  <c r="K81" i="9"/>
  <c r="K82" i="9"/>
  <c r="K83" i="9"/>
  <c r="G53" i="9"/>
  <c r="L33" i="9"/>
  <c r="G10" i="9"/>
  <c r="G9" i="9" s="1"/>
  <c r="J8" i="1"/>
  <c r="H22" i="1"/>
  <c r="K118" i="9" l="1"/>
  <c r="K116" i="9"/>
  <c r="K55" i="9"/>
  <c r="K12" i="1"/>
  <c r="K11" i="1"/>
  <c r="I216" i="7" l="1"/>
  <c r="I116" i="7"/>
  <c r="D14" i="3"/>
  <c r="I22" i="3"/>
  <c r="H22" i="3"/>
  <c r="F14" i="3"/>
  <c r="G14" i="3"/>
  <c r="E39" i="3"/>
  <c r="D39" i="3"/>
  <c r="G36" i="3"/>
  <c r="E36" i="3"/>
  <c r="F36" i="3"/>
  <c r="D36" i="3"/>
  <c r="E33" i="3"/>
  <c r="E29" i="3"/>
  <c r="E18" i="3"/>
  <c r="D18" i="3"/>
  <c r="E16" i="3"/>
  <c r="F16" i="3"/>
  <c r="G16" i="3"/>
  <c r="D16" i="3"/>
  <c r="E12" i="3"/>
  <c r="F12" i="3"/>
  <c r="D12" i="3"/>
  <c r="I38" i="3"/>
  <c r="H38" i="3"/>
  <c r="F28" i="3" l="1"/>
  <c r="F7" i="3"/>
  <c r="F26" i="3" s="1"/>
  <c r="E7" i="3"/>
  <c r="E26" i="3" s="1"/>
  <c r="D28" i="3"/>
  <c r="E28" i="3"/>
  <c r="G28" i="3"/>
  <c r="H21" i="3"/>
  <c r="I21" i="3"/>
  <c r="G7" i="3"/>
  <c r="G26" i="3" s="1"/>
  <c r="D7" i="3"/>
  <c r="D26" i="3" s="1"/>
  <c r="H29" i="3"/>
  <c r="H33" i="3"/>
  <c r="H26" i="3" l="1"/>
  <c r="I26" i="3"/>
  <c r="H140" i="7"/>
  <c r="H139" i="7" s="1"/>
  <c r="H7" i="7" s="1"/>
  <c r="F139" i="7"/>
  <c r="G139" i="7"/>
  <c r="G7" i="7" s="1"/>
  <c r="I143" i="7"/>
  <c r="I166" i="7"/>
  <c r="I165" i="7"/>
  <c r="I162" i="7"/>
  <c r="I105" i="7"/>
  <c r="I76" i="7"/>
  <c r="I74" i="7"/>
  <c r="I72" i="7"/>
  <c r="I69" i="7"/>
  <c r="I212" i="7"/>
  <c r="I209" i="7"/>
  <c r="I205" i="7"/>
  <c r="I14" i="7"/>
  <c r="I13" i="7"/>
  <c r="I11" i="7"/>
  <c r="I10" i="7"/>
  <c r="E215" i="7"/>
  <c r="E214" i="7" s="1"/>
  <c r="J104" i="7"/>
  <c r="H66" i="7"/>
  <c r="F7" i="7" l="1"/>
  <c r="F6" i="7" s="1"/>
  <c r="E109" i="7"/>
  <c r="I110" i="7"/>
  <c r="J42" i="7"/>
  <c r="I114" i="7"/>
  <c r="I145" i="7"/>
  <c r="I153" i="7"/>
  <c r="I152" i="7" s="1"/>
  <c r="E66" i="7"/>
  <c r="E65" i="7" s="1"/>
  <c r="I67" i="7"/>
  <c r="J78" i="7"/>
  <c r="I78" i="7"/>
  <c r="E9" i="7"/>
  <c r="E8" i="7" s="1"/>
  <c r="E104" i="7"/>
  <c r="I104" i="7" s="1"/>
  <c r="E213" i="7"/>
  <c r="E140" i="7"/>
  <c r="E139" i="7" s="1"/>
  <c r="E160" i="7"/>
  <c r="E144" i="7" s="1"/>
  <c r="E42" i="7"/>
  <c r="E41" i="7" s="1"/>
  <c r="E204" i="7"/>
  <c r="E203" i="7" s="1"/>
  <c r="J214" i="7"/>
  <c r="J155" i="7"/>
  <c r="J71" i="7"/>
  <c r="I160" i="7" l="1"/>
  <c r="J160" i="7" s="1"/>
  <c r="I203" i="7"/>
  <c r="E202" i="7"/>
  <c r="I202" i="7" s="1"/>
  <c r="E70" i="7"/>
  <c r="I41" i="7"/>
  <c r="I42" i="7"/>
  <c r="J70" i="7"/>
  <c r="I161" i="7"/>
  <c r="J161" i="7" s="1"/>
  <c r="I8" i="3"/>
  <c r="I9" i="3"/>
  <c r="I10" i="3"/>
  <c r="I12" i="3"/>
  <c r="I13" i="3"/>
  <c r="I14" i="3"/>
  <c r="I15" i="3"/>
  <c r="I16" i="3"/>
  <c r="I17" i="3"/>
  <c r="I18" i="3"/>
  <c r="I19" i="3"/>
  <c r="I28" i="3"/>
  <c r="I29" i="3"/>
  <c r="I30" i="3"/>
  <c r="I31" i="3"/>
  <c r="I33" i="3"/>
  <c r="I34" i="3"/>
  <c r="I36" i="3"/>
  <c r="I37" i="3"/>
  <c r="I39" i="3"/>
  <c r="I40" i="3"/>
  <c r="I42" i="3"/>
  <c r="I44" i="3"/>
  <c r="H8" i="3"/>
  <c r="H9" i="3"/>
  <c r="H10" i="3"/>
  <c r="H12" i="3"/>
  <c r="H13" i="3"/>
  <c r="H14" i="3"/>
  <c r="H15" i="3"/>
  <c r="H16" i="3"/>
  <c r="H18" i="3"/>
  <c r="H19" i="3"/>
  <c r="H28" i="3"/>
  <c r="H30" i="3"/>
  <c r="H31" i="3"/>
  <c r="H34" i="3"/>
  <c r="H36" i="3"/>
  <c r="H37" i="3"/>
  <c r="H39" i="3"/>
  <c r="H40" i="3"/>
  <c r="H42" i="3"/>
  <c r="H44" i="3"/>
  <c r="G21" i="1"/>
  <c r="H21" i="1"/>
  <c r="I21" i="1"/>
  <c r="F21" i="1"/>
  <c r="I15" i="7" l="1"/>
  <c r="J41" i="7"/>
  <c r="H7" i="3"/>
  <c r="I7" i="3"/>
  <c r="G125" i="9"/>
  <c r="K35" i="9"/>
  <c r="J90" i="9"/>
  <c r="L90" i="9" s="1"/>
  <c r="J84" i="9"/>
  <c r="L84" i="9" s="1"/>
  <c r="J43" i="9"/>
  <c r="J42" i="9" s="1"/>
  <c r="G98" i="9"/>
  <c r="G97" i="9" s="1"/>
  <c r="G96" i="9" s="1"/>
  <c r="G91" i="9"/>
  <c r="G85" i="9"/>
  <c r="G84" i="9" s="1"/>
  <c r="G76" i="9"/>
  <c r="G66" i="9"/>
  <c r="G47" i="9"/>
  <c r="G43" i="9"/>
  <c r="K86" i="9"/>
  <c r="K48" i="9"/>
  <c r="K50" i="9"/>
  <c r="J41" i="9" l="1"/>
  <c r="G90" i="9"/>
  <c r="K90" i="9" s="1"/>
  <c r="K91" i="9"/>
  <c r="K76" i="9"/>
  <c r="K58" i="9"/>
  <c r="K66" i="9"/>
  <c r="J97" i="9"/>
  <c r="K97" i="9" s="1"/>
  <c r="K98" i="9"/>
  <c r="G52" i="9"/>
  <c r="J15" i="7"/>
  <c r="K47" i="9"/>
  <c r="K49" i="9"/>
  <c r="K85" i="9"/>
  <c r="K84" i="9"/>
  <c r="L42" i="9"/>
  <c r="K53" i="9"/>
  <c r="G42" i="9"/>
  <c r="G41" i="9" s="1"/>
  <c r="G40" i="9" s="1"/>
  <c r="J96" i="9" l="1"/>
  <c r="K96" i="9" s="1"/>
  <c r="L52" i="9"/>
  <c r="K52" i="9"/>
  <c r="L41" i="9" l="1"/>
  <c r="J24" i="9"/>
  <c r="J21" i="9" s="1"/>
  <c r="G24" i="9"/>
  <c r="G21" i="9" s="1"/>
  <c r="J10" i="9" l="1"/>
  <c r="J9" i="9" s="1"/>
  <c r="L9" i="9" s="1"/>
  <c r="G27" i="9"/>
  <c r="G18" i="9"/>
  <c r="J19" i="9"/>
  <c r="J18" i="9" s="1"/>
  <c r="G14" i="9"/>
  <c r="J14" i="9"/>
  <c r="K41" i="9"/>
  <c r="K42" i="9"/>
  <c r="K43" i="9"/>
  <c r="K44" i="9"/>
  <c r="K16" i="9"/>
  <c r="K11" i="9"/>
  <c r="K20" i="9"/>
  <c r="K30" i="9"/>
  <c r="J146" i="7"/>
  <c r="J204" i="7"/>
  <c r="J215" i="7"/>
  <c r="I146" i="7"/>
  <c r="I204" i="7"/>
  <c r="I215" i="7"/>
  <c r="I9" i="7"/>
  <c r="K28" i="9" l="1"/>
  <c r="J27" i="9"/>
  <c r="K27" i="9" s="1"/>
  <c r="K19" i="9"/>
  <c r="L18" i="9"/>
  <c r="L14" i="9"/>
  <c r="I8" i="9"/>
  <c r="I7" i="9" s="1"/>
  <c r="I36" i="9" s="1"/>
  <c r="K15" i="9"/>
  <c r="G8" i="9"/>
  <c r="G7" i="9" s="1"/>
  <c r="H8" i="9"/>
  <c r="H7" i="9" s="1"/>
  <c r="H36" i="9" s="1"/>
  <c r="K14" i="9"/>
  <c r="K18" i="9"/>
  <c r="K9" i="9"/>
  <c r="K29" i="9"/>
  <c r="K10" i="9"/>
  <c r="I140" i="7"/>
  <c r="J9" i="7"/>
  <c r="J145" i="7"/>
  <c r="J66" i="7"/>
  <c r="J68" i="7"/>
  <c r="I68" i="7"/>
  <c r="I66" i="7"/>
  <c r="L27" i="9" l="1"/>
  <c r="I139" i="7"/>
  <c r="G213" i="7" l="1"/>
  <c r="G6" i="7" s="1"/>
  <c r="H10" i="1" l="1"/>
  <c r="H7" i="1"/>
  <c r="I10" i="1"/>
  <c r="G10" i="1"/>
  <c r="F10" i="1"/>
  <c r="J7" i="1"/>
  <c r="I7" i="1"/>
  <c r="G7" i="1"/>
  <c r="F7" i="1"/>
  <c r="F13" i="1" s="1"/>
  <c r="F23" i="1" s="1"/>
  <c r="K7" i="1" l="1"/>
  <c r="I13" i="1"/>
  <c r="J113" i="7"/>
  <c r="I113" i="7"/>
  <c r="J109" i="7"/>
  <c r="I109" i="7"/>
  <c r="H13" i="1"/>
  <c r="H23" i="1" s="1"/>
  <c r="H213" i="7"/>
  <c r="H6" i="7" s="1"/>
  <c r="I214" i="7"/>
  <c r="I8" i="7"/>
  <c r="J8" i="7"/>
  <c r="J65" i="7"/>
  <c r="I65" i="7"/>
  <c r="J118" i="7"/>
  <c r="G13" i="1"/>
  <c r="K10" i="1"/>
  <c r="J10" i="1"/>
  <c r="G23" i="1" l="1"/>
  <c r="J13" i="1"/>
  <c r="J213" i="7"/>
  <c r="I213" i="7"/>
  <c r="J144" i="7"/>
  <c r="I144" i="7"/>
  <c r="I22" i="1" l="1"/>
  <c r="I23" i="1" s="1"/>
  <c r="J23" i="1" s="1"/>
  <c r="J7" i="7"/>
  <c r="J22" i="1" l="1"/>
  <c r="J6" i="7"/>
  <c r="K25" i="9"/>
  <c r="K24" i="9"/>
  <c r="L21" i="9" l="1"/>
  <c r="K21" i="9"/>
  <c r="J8" i="9"/>
  <c r="J7" i="9" s="1"/>
  <c r="J36" i="9" s="1"/>
  <c r="L36" i="9" l="1"/>
  <c r="L7" i="9"/>
  <c r="K7" i="9"/>
  <c r="K8" i="9"/>
  <c r="L8" i="9"/>
  <c r="G128" i="9" l="1"/>
  <c r="I40" i="9"/>
  <c r="H128" i="9"/>
  <c r="K106" i="9"/>
  <c r="L105" i="9" l="1"/>
  <c r="I128" i="9"/>
  <c r="K105" i="9"/>
  <c r="L96" i="9" l="1"/>
  <c r="J40" i="9"/>
  <c r="J128" i="9" s="1"/>
  <c r="L128" i="9" l="1"/>
  <c r="K40" i="9"/>
  <c r="L40" i="9"/>
  <c r="G12" i="5" l="1"/>
  <c r="K34" i="9"/>
  <c r="G36" i="9"/>
  <c r="K36" i="9" s="1"/>
  <c r="K33" i="9" l="1"/>
  <c r="G10" i="5"/>
  <c r="K126" i="9"/>
  <c r="G8" i="5" l="1"/>
  <c r="B10" i="5"/>
  <c r="F12" i="5"/>
  <c r="K128" i="9"/>
  <c r="I70" i="7"/>
  <c r="I71" i="7"/>
  <c r="B8" i="5" l="1"/>
  <c r="F8" i="5" s="1"/>
  <c r="F10" i="5"/>
  <c r="E118" i="7"/>
  <c r="I118" i="7" s="1"/>
  <c r="I125" i="7"/>
  <c r="E7" i="7" l="1"/>
  <c r="E6" i="7" l="1"/>
  <c r="I6" i="7" s="1"/>
  <c r="I7" i="7"/>
</calcChain>
</file>

<file path=xl/sharedStrings.xml><?xml version="1.0" encoding="utf-8"?>
<sst xmlns="http://schemas.openxmlformats.org/spreadsheetml/2006/main" count="561" uniqueCount="249">
  <si>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</si>
  <si>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</si>
  <si>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</si>
  <si>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</si>
  <si>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</si>
  <si>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</si>
  <si>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</si>
  <si>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</si>
  <si>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</si>
  <si>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</si>
  <si>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</si>
  <si>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</si>
  <si>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</si>
  <si>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</si>
  <si>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</si>
  <si>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</si>
  <si>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</si>
  <si>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</si>
  <si>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</si>
  <si>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</si>
  <si>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</si>
  <si>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</si>
  <si>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</si>
  <si>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</si>
  <si>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</si>
  <si>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</si>
  <si>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</si>
  <si>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</si>
  <si>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</si>
  <si>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</si>
  <si>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</si>
  <si>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</si>
  <si>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</si>
  <si>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</si>
  <si>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</si>
  <si>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</si>
  <si>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</si>
  <si>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</si>
  <si>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</si>
  <si>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</si>
  <si>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</si>
  <si>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</si>
  <si>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</si>
  <si>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</si>
  <si>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</si>
  <si>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</si>
  <si>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</si>
  <si>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</si>
  <si>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</si>
  <si>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</si>
  <si>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</si>
  <si>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</si>
  <si>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</si>
  <si>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8.2.</t>
  </si>
  <si>
    <t>Namjenski primici od zaduživanja proračunski korisnici</t>
  </si>
  <si>
    <t>Primljeni povrati glavnica danih zajmova i depozita</t>
  </si>
  <si>
    <t>05 Zaštita okoliša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</si>
  <si>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</si>
  <si>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</si>
  <si>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</si>
  <si>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</si>
  <si>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</si>
  <si>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</si>
  <si>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</si>
  <si>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</si>
  <si>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</si>
  <si>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</si>
  <si>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</si>
  <si>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</si>
  <si>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</si>
  <si>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</si>
  <si>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</si>
  <si>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</si>
  <si>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PROGRAM 3030</t>
  </si>
  <si>
    <t>Skrb o starijim i nemoćnim osobama</t>
  </si>
  <si>
    <t>Aktivnost A303001</t>
  </si>
  <si>
    <t>Aktivnost A303002</t>
  </si>
  <si>
    <t>Rashodi djelatnosti</t>
  </si>
  <si>
    <t>Aktivnost A303003</t>
  </si>
  <si>
    <t>Hitne intervencije</t>
  </si>
  <si>
    <t>Aktivnost A303004</t>
  </si>
  <si>
    <t>Upravna vijeća DZSN</t>
  </si>
  <si>
    <t>Rezultat poslovanja</t>
  </si>
  <si>
    <t>7=5/4*100</t>
  </si>
  <si>
    <t>6=5/2*100</t>
  </si>
  <si>
    <t>-</t>
  </si>
  <si>
    <t>1 Opći prihodi i primici</t>
  </si>
  <si>
    <t>3 Vlastiti prihodi</t>
  </si>
  <si>
    <t>UKUPNO RASHODI</t>
  </si>
  <si>
    <t>Službena putovanja</t>
  </si>
  <si>
    <t>Naknade troškova zaposlenima</t>
  </si>
  <si>
    <t>Plaće za redovan rad</t>
  </si>
  <si>
    <t>Plaće (Bruto)</t>
  </si>
  <si>
    <t>UKUPNO PRIHODI</t>
  </si>
  <si>
    <t xml:space="preserve"> RAČUN PRIHODA I RASHODA </t>
  </si>
  <si>
    <t>Pomoći proračunskim korisnicima iz proračuna
koji im nije nadležan</t>
  </si>
  <si>
    <t>Tekuće pomoći proračunskim korisnicima iz
proračuna koji im nije nadležan</t>
  </si>
  <si>
    <t>Prihodi od financijske imovine</t>
  </si>
  <si>
    <t>Kamate na oročena sredstva i depozite po
viđenju</t>
  </si>
  <si>
    <t>Prihodi od upravnih i administrativnih pristojbi,
pristojbi po posebnim propisima i naknada</t>
  </si>
  <si>
    <t>Prihodi po posebnim propisima</t>
  </si>
  <si>
    <t>Ostali nespomenuti prihodi</t>
  </si>
  <si>
    <t>Prihodi od prodaje proizvoda i robe te pruženih usluga i prihodi od donacija</t>
  </si>
  <si>
    <t>Donacije od pravnih i fizičkih osoba izvan općeg
proračuna</t>
  </si>
  <si>
    <t>Tekuće donacije</t>
  </si>
  <si>
    <t>Prihodi iz proračuna za financiranje redovne
djelatnosti proračunskih korisnika</t>
  </si>
  <si>
    <t>Prihodi iz nadležnog proračuna za financiranje rashoda poslovanja</t>
  </si>
  <si>
    <t>Prihodi iz nadležnog proračuna za nabavu nefinancijske imovine</t>
  </si>
  <si>
    <t>Kapitalne donacije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</si>
  <si>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</si>
  <si>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</si>
  <si>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</si>
  <si>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</si>
  <si>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</si>
  <si>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</si>
  <si>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</si>
  <si>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</si>
  <si>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</si>
  <si>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</si>
  <si>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</si>
  <si>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</si>
  <si>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</si>
  <si>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</si>
  <si>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</si>
  <si>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</si>
  <si>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</si>
  <si>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</si>
  <si>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</si>
  <si>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</si>
  <si>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</si>
  <si>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</si>
  <si>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</si>
  <si>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</si>
  <si>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</si>
  <si>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</si>
  <si>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</si>
  <si>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</si>
  <si>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</si>
  <si>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</si>
  <si>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</si>
  <si>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</si>
  <si>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</si>
  <si>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</si>
  <si>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 xml:space="preserve">Naknade građanima i kućanstvima u novcu </t>
  </si>
  <si>
    <t>Doprinosi na plaće</t>
  </si>
  <si>
    <t>Rashodi za materijal i energiju</t>
  </si>
  <si>
    <t>Rashodi za usluge</t>
  </si>
  <si>
    <t>Ostali nespomenuti rashodi poslovanja</t>
  </si>
  <si>
    <t xml:space="preserve">Ostali financijski rashodi </t>
  </si>
  <si>
    <t xml:space="preserve">Ostale naknade građanima i kućanstvima iz proračuna 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</si>
  <si>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</si>
  <si>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</si>
  <si>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</si>
  <si>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</si>
  <si>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</si>
  <si>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</si>
  <si>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</si>
  <si>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</si>
  <si>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Nematerijalna imovina</t>
  </si>
  <si>
    <t>Patenti</t>
  </si>
  <si>
    <t>Koncesije</t>
  </si>
  <si>
    <t>Licence</t>
  </si>
  <si>
    <t>Ostala prava</t>
  </si>
  <si>
    <t>Goodwill</t>
  </si>
  <si>
    <t>Ostala nematerijalna imovina</t>
  </si>
  <si>
    <t>Višak/manjak prihoda</t>
  </si>
  <si>
    <t>Višak prihoda</t>
  </si>
  <si>
    <t>UKUPNI PRIHODI</t>
  </si>
  <si>
    <t>UKUPNO PRIHODI + VIŠAK ZA POKRIĆE RASHODA</t>
  </si>
  <si>
    <t>UKUPNO RASHODI + VIŠAK ZA POKRIĆE RASHODA</t>
  </si>
  <si>
    <t>RAZLIKA PRIMITAKA I IZDATAKA</t>
  </si>
  <si>
    <t>PRIJENOS SREDSTAVA IZ PRETHODNE GODINE</t>
  </si>
  <si>
    <t>PRIJENOS SREDSTAVA U SLJEDEĆE RAZDOBLJE</t>
  </si>
  <si>
    <t>4 Prihodi za posebne namjene</t>
  </si>
  <si>
    <t>5 Pomoći</t>
  </si>
  <si>
    <t>6 Donacije</t>
  </si>
  <si>
    <t xml:space="preserve"> RAČUN FINANCIRANJA</t>
  </si>
  <si>
    <t>Prihodi za posebne namjene - višak preneseni</t>
  </si>
  <si>
    <t>VIŠAK KORIŠTEN ZA POKRIĆE RASHODA</t>
  </si>
  <si>
    <t>Naknade za rad predstavničkih i izvršnih tijela</t>
  </si>
  <si>
    <t>Izgradnja i uređenje objekata te nabava i održavanje o.</t>
  </si>
  <si>
    <t>Ulaganja u računalne programe</t>
  </si>
  <si>
    <t>Nematerijalna proizvedena imovina</t>
  </si>
  <si>
    <t>Prijenosi između korisnika istog proračuna</t>
  </si>
  <si>
    <t>Tekući prijenosi između proračunskih korisnika istog proračuna</t>
  </si>
  <si>
    <t>Prihod od dividendi</t>
  </si>
  <si>
    <t>Prihodi koje proračuni i proračunski korisnici ostvare obavljanjem poslova na tržištu (vlastiti prihodi)</t>
  </si>
  <si>
    <t>Prihodi od pruženih usluga</t>
  </si>
  <si>
    <t>Plaće za prekovremeni rad</t>
  </si>
  <si>
    <t>Doprinosi za zapošljavanje</t>
  </si>
  <si>
    <t>Rashodi za dodatna ulaganja na nefinancijskoj imovini</t>
  </si>
  <si>
    <t>Dodatna ulaganja za ostalu nefinancijsku imovinu</t>
  </si>
  <si>
    <t>Dodatna ulaganja na građevinskim objektima</t>
  </si>
  <si>
    <t>Naknade građanima i kućanstvima na temelju osiguranja i druge naknade</t>
  </si>
  <si>
    <t>Opći prihodi i primici - prenesena sredstva</t>
  </si>
  <si>
    <t>Vlastiti prihodi PK - višak preneseni</t>
  </si>
  <si>
    <t>Donacije proračunskim korisnicima - višak preneseni</t>
  </si>
  <si>
    <t>Donacije proračunskim korisnicima</t>
  </si>
  <si>
    <t>Izvor financiranja 1.1.1</t>
  </si>
  <si>
    <t>Izvor financiranja 1.1.1.</t>
  </si>
  <si>
    <t>Izvor financiranja 1.1.2</t>
  </si>
  <si>
    <t>Izvor financiranja 4.4.1</t>
  </si>
  <si>
    <t>Prihodi za posebne namjene -Decentralizacija</t>
  </si>
  <si>
    <t>Izvor financiranja 3.2.1</t>
  </si>
  <si>
    <t>Izvor financiranja 4.8.1</t>
  </si>
  <si>
    <t>Prihodi za posebne namjene PK</t>
  </si>
  <si>
    <t>Izvor financiranja 5.4.1</t>
  </si>
  <si>
    <t>Izvor financiranja 6.2.1</t>
  </si>
  <si>
    <t>Izvor financiranja 4.8.2</t>
  </si>
  <si>
    <t>Pomoći PK</t>
  </si>
  <si>
    <t>Donacije PK</t>
  </si>
  <si>
    <t>Izvor financiranja 3.2.2</t>
  </si>
  <si>
    <t>Vlastiti prihodi PK - prenesena sredstva</t>
  </si>
  <si>
    <t>Prihodi za posebne namjene PK - prenesena sredstva</t>
  </si>
  <si>
    <t>Izvor financiranja 6.2.2</t>
  </si>
  <si>
    <t>11L</t>
  </si>
  <si>
    <t>Dodatna ulaganja na ostalu nefinancijsku imovinu</t>
  </si>
  <si>
    <t xml:space="preserve">Upravna vijeća </t>
  </si>
  <si>
    <t>Doprinos za zdravstveno osiguranje</t>
  </si>
  <si>
    <t>Prijevozna sredstva</t>
  </si>
  <si>
    <t>Prijevozna sredstva u cestovnom prometu</t>
  </si>
  <si>
    <t>Izvršenje         01-12/2024.</t>
  </si>
  <si>
    <t>Izvorni plan 2025.</t>
  </si>
  <si>
    <t xml:space="preserve">Tekući plan 2025. </t>
  </si>
  <si>
    <t>INDEKS Izvršenje/Plan 2025.</t>
  </si>
  <si>
    <t>INDEKS 2025/2024.</t>
  </si>
  <si>
    <t xml:space="preserve"> </t>
  </si>
  <si>
    <t>Ostale kazne</t>
  </si>
  <si>
    <t>Ostali rashodi</t>
  </si>
  <si>
    <t>Kazne, penali i naknade štete</t>
  </si>
  <si>
    <t>Pomoći PK - prenesena sredstva</t>
  </si>
  <si>
    <t xml:space="preserve">Pomoći PK </t>
  </si>
  <si>
    <t>Opći prihodi i primici -višak preneseni</t>
  </si>
  <si>
    <t>Izvor financiranja 5.4.2</t>
  </si>
  <si>
    <t>Pomoći PK- prenesena sredstva</t>
  </si>
  <si>
    <t>Donacije PK - prenesena sredstva</t>
  </si>
  <si>
    <t>Opći prihodi i primici - višak preneseni</t>
  </si>
  <si>
    <t>GODIŠNJI IZVJEŠTAJ O IZVRŠENJU FINANCIJSKOG PLANA                                                                                                           DOMA ZA STARIJE OSOBE SPLIT ZA 2025. GODINU</t>
  </si>
  <si>
    <t xml:space="preserve">GODIŠNJI IZVJEŠTAJ O PRIHODIMA I RASHODIMA PREMA EKONOMSKOJ KLASIFIKACIJI </t>
  </si>
  <si>
    <t>GODIŠNJI IZVJEŠTAJ O PRIHODIMA I RASHODIMA PREMA IZVORIMA FINANCIRANJA</t>
  </si>
  <si>
    <t xml:space="preserve">GODIŠNJI IZVJEŠTAJ RAČUNA FINANCIRANJA PREMA EKONOMSKOJ KLASIFIKACIJI </t>
  </si>
  <si>
    <t>GODIŠNJI IZVJEŠTAJ PO PROGRAMSKOJ KLASIFIKACIJI</t>
  </si>
  <si>
    <t xml:space="preserve">                                                               </t>
  </si>
  <si>
    <t xml:space="preserve">Donacije PK </t>
  </si>
  <si>
    <t xml:space="preserve">                                             </t>
  </si>
  <si>
    <t>Ostvarenje / Izvršenje                  01-12/2025.</t>
  </si>
  <si>
    <t>Ostvarenje / Izvršenje                01-12/2025.</t>
  </si>
  <si>
    <t>Ostvarenje / Izvršenje         01-12/2025.</t>
  </si>
  <si>
    <t>Ostvarenje / Izvršenje                  01-12/2024.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</si>
</sst>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6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17" fillId="0" borderId="0" xfId="0" applyFont="1"/>
    <xf numFmtId="0" fontId="16" fillId="0" borderId="3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4" fillId="0" borderId="3" xfId="0" applyFont="1" applyBorder="1"/>
    <xf numFmtId="0" fontId="19" fillId="0" borderId="3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17" fillId="0" borderId="3" xfId="0" applyNumberFormat="1" applyFont="1" applyBorder="1"/>
    <xf numFmtId="0" fontId="23" fillId="2" borderId="3" xfId="0" quotePrefix="1" applyFont="1" applyFill="1" applyBorder="1" applyAlignment="1">
      <alignment horizontal="left" vertical="center"/>
    </xf>
    <xf numFmtId="4" fontId="24" fillId="0" borderId="3" xfId="0" applyNumberFormat="1" applyFont="1" applyBorder="1"/>
    <xf numFmtId="4" fontId="22" fillId="0" borderId="3" xfId="0" applyNumberFormat="1" applyFont="1" applyBorder="1"/>
    <xf numFmtId="4" fontId="22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24" fillId="0" borderId="3" xfId="0" applyNumberFormat="1" applyFont="1" applyBorder="1" applyAlignment="1">
      <alignment horizontal="center"/>
    </xf>
    <xf numFmtId="2" fontId="20" fillId="3" borderId="3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24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7" fillId="2" borderId="0" xfId="0" quotePrefix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17" fillId="0" borderId="0" xfId="0" applyNumberFormat="1" applyFont="1"/>
    <xf numFmtId="2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center"/>
    </xf>
    <xf numFmtId="4" fontId="22" fillId="3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5" fillId="0" borderId="3" xfId="0" applyNumberFormat="1" applyFont="1" applyBorder="1"/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0" fontId="22" fillId="0" borderId="5" xfId="0" applyFont="1" applyBorder="1" applyAlignment="1">
      <alignment horizontal="right" vertical="center"/>
    </xf>
    <xf numFmtId="0" fontId="22" fillId="0" borderId="3" xfId="0" applyFont="1" applyBorder="1"/>
    <xf numFmtId="0" fontId="22" fillId="3" borderId="3" xfId="0" applyFont="1" applyFill="1" applyBorder="1"/>
    <xf numFmtId="4" fontId="22" fillId="3" borderId="3" xfId="0" applyNumberFormat="1" applyFont="1" applyFill="1" applyBorder="1"/>
    <xf numFmtId="0" fontId="24" fillId="0" borderId="3" xfId="0" applyFont="1" applyBorder="1"/>
    <xf numFmtId="0" fontId="22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4" fontId="8" fillId="2" borderId="3" xfId="0" quotePrefix="1" applyNumberFormat="1" applyFont="1" applyFill="1" applyBorder="1" applyAlignment="1">
      <alignment horizontal="right" vertical="center"/>
    </xf>
    <xf numFmtId="2" fontId="8" fillId="2" borderId="3" xfId="0" quotePrefix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/>
    <xf numFmtId="4" fontId="9" fillId="2" borderId="3" xfId="0" applyNumberFormat="1" applyFont="1" applyFill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3" fontId="3" fillId="2" borderId="3" xfId="0" applyNumberFormat="1" applyFont="1" applyFill="1" applyBorder="1"/>
    <xf numFmtId="4" fontId="16" fillId="0" borderId="3" xfId="1" applyNumberFormat="1" applyFont="1" applyBorder="1" applyAlignment="1">
      <alignment vertical="center" wrapText="1"/>
    </xf>
    <xf numFmtId="0" fontId="18" fillId="0" borderId="3" xfId="1" applyFont="1" applyBorder="1" applyAlignment="1">
      <alignment vertical="center" wrapText="1"/>
    </xf>
    <xf numFmtId="4" fontId="18" fillId="0" borderId="3" xfId="1" applyNumberFormat="1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4" fontId="8" fillId="2" borderId="3" xfId="0" applyNumberFormat="1" applyFont="1" applyFill="1" applyBorder="1" applyAlignment="1">
      <alignment vertical="center" wrapText="1"/>
    </xf>
    <xf numFmtId="0" fontId="0" fillId="3" borderId="0" xfId="0" applyFill="1" applyAlignment="1">
      <alignment horizontal="center"/>
    </xf>
    <xf numFmtId="0" fontId="7" fillId="2" borderId="4" xfId="0" quotePrefix="1" applyFont="1" applyFill="1" applyBorder="1" applyAlignment="1">
      <alignment horizontal="left" vertical="center"/>
    </xf>
    <xf numFmtId="4" fontId="3" fillId="2" borderId="7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28" fillId="0" borderId="0" xfId="0" applyFont="1"/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4" fontId="9" fillId="3" borderId="3" xfId="0" quotePrefix="1" applyNumberFormat="1" applyFont="1" applyFill="1" applyBorder="1" applyAlignment="1">
      <alignment vertical="center"/>
    </xf>
    <xf numFmtId="0" fontId="22" fillId="0" borderId="5" xfId="0" applyFont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4" fontId="1" fillId="0" borderId="0" xfId="0" applyNumberFormat="1" applyFont="1"/>
    <xf numFmtId="0" fontId="9" fillId="4" borderId="3" xfId="0" applyFont="1" applyFill="1" applyBorder="1" applyAlignment="1">
      <alignment horizontal="left" vertical="center" wrapText="1"/>
    </xf>
    <xf numFmtId="4" fontId="22" fillId="4" borderId="3" xfId="0" applyNumberFormat="1" applyFont="1" applyFill="1" applyBorder="1"/>
    <xf numFmtId="2" fontId="22" fillId="4" borderId="3" xfId="0" applyNumberFormat="1" applyFont="1" applyFill="1" applyBorder="1" applyAlignment="1">
      <alignment horizontal="center"/>
    </xf>
    <xf numFmtId="4" fontId="22" fillId="4" borderId="3" xfId="0" applyNumberFormat="1" applyFont="1" applyFill="1" applyBorder="1" applyAlignment="1">
      <alignment horizontal="center"/>
    </xf>
    <xf numFmtId="0" fontId="9" fillId="4" borderId="3" xfId="0" quotePrefix="1" applyFont="1" applyFill="1" applyBorder="1" applyAlignment="1">
      <alignment horizontal="left" vertical="center"/>
    </xf>
    <xf numFmtId="0" fontId="23" fillId="4" borderId="3" xfId="0" quotePrefix="1" applyFont="1" applyFill="1" applyBorder="1" applyAlignment="1">
      <alignment horizontal="left" vertical="center"/>
    </xf>
    <xf numFmtId="4" fontId="17" fillId="2" borderId="3" xfId="0" applyNumberFormat="1" applyFont="1" applyFill="1" applyBorder="1"/>
    <xf numFmtId="4" fontId="17" fillId="2" borderId="3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2" fontId="22" fillId="5" borderId="3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4" fontId="6" fillId="5" borderId="3" xfId="0" applyNumberFormat="1" applyFont="1" applyFill="1" applyBorder="1"/>
    <xf numFmtId="4" fontId="22" fillId="5" borderId="3" xfId="0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2" fontId="22" fillId="6" borderId="3" xfId="0" applyNumberFormat="1" applyFont="1" applyFill="1" applyBorder="1" applyAlignment="1">
      <alignment horizontal="center"/>
    </xf>
    <xf numFmtId="0" fontId="9" fillId="6" borderId="3" xfId="0" quotePrefix="1" applyFont="1" applyFill="1" applyBorder="1" applyAlignment="1">
      <alignment horizontal="left" vertical="center"/>
    </xf>
    <xf numFmtId="0" fontId="23" fillId="6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23" fillId="7" borderId="3" xfId="0" quotePrefix="1" applyFont="1" applyFill="1" applyBorder="1" applyAlignment="1">
      <alignment horizontal="left" vertical="center"/>
    </xf>
    <xf numFmtId="4" fontId="22" fillId="7" borderId="3" xfId="0" applyNumberFormat="1" applyFont="1" applyFill="1" applyBorder="1" applyAlignment="1">
      <alignment horizontal="center"/>
    </xf>
    <xf numFmtId="0" fontId="23" fillId="7" borderId="3" xfId="0" applyFont="1" applyFill="1" applyBorder="1" applyAlignment="1">
      <alignment horizontal="left" vertical="center" wrapText="1"/>
    </xf>
    <xf numFmtId="4" fontId="29" fillId="7" borderId="3" xfId="0" applyNumberFormat="1" applyFont="1" applyFill="1" applyBorder="1"/>
    <xf numFmtId="2" fontId="29" fillId="7" borderId="3" xfId="0" applyNumberFormat="1" applyFont="1" applyFill="1" applyBorder="1" applyAlignment="1">
      <alignment horizontal="center"/>
    </xf>
    <xf numFmtId="4" fontId="29" fillId="7" borderId="3" xfId="0" applyNumberFormat="1" applyFont="1" applyFill="1" applyBorder="1" applyAlignment="1">
      <alignment horizontal="center"/>
    </xf>
    <xf numFmtId="0" fontId="23" fillId="7" borderId="3" xfId="0" quotePrefix="1" applyFont="1" applyFill="1" applyBorder="1" applyAlignment="1">
      <alignment horizontal="left" vertical="center" wrapText="1"/>
    </xf>
    <xf numFmtId="4" fontId="27" fillId="7" borderId="3" xfId="0" applyNumberFormat="1" applyFont="1" applyFill="1" applyBorder="1" applyAlignment="1">
      <alignment horizontal="right"/>
    </xf>
    <xf numFmtId="2" fontId="22" fillId="7" borderId="3" xfId="0" applyNumberFormat="1" applyFont="1" applyFill="1" applyBorder="1" applyAlignment="1">
      <alignment horizontal="center"/>
    </xf>
    <xf numFmtId="49" fontId="30" fillId="7" borderId="6" xfId="0" applyNumberFormat="1" applyFont="1" applyFill="1" applyBorder="1" applyAlignment="1">
      <alignment horizontal="left" vertical="top" wrapText="1"/>
    </xf>
    <xf numFmtId="16" fontId="24" fillId="0" borderId="3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2" xfId="0" applyFont="1" applyBorder="1"/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6" fillId="2" borderId="9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left" vertical="center" wrapText="1" indent="1"/>
    </xf>
    <xf numFmtId="0" fontId="7" fillId="2" borderId="11" xfId="0" quotePrefix="1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13" xfId="0" quotePrefix="1" applyFont="1" applyFill="1" applyBorder="1" applyAlignment="1">
      <alignment horizontal="left" vertical="center"/>
    </xf>
    <xf numFmtId="4" fontId="27" fillId="2" borderId="4" xfId="0" applyNumberFormat="1" applyFont="1" applyFill="1" applyBorder="1" applyAlignment="1">
      <alignment horizontal="right" vertical="center" wrapText="1"/>
    </xf>
    <xf numFmtId="0" fontId="0" fillId="0" borderId="3" xfId="0" applyBorder="1"/>
    <xf numFmtId="0" fontId="5" fillId="0" borderId="0" xfId="0" applyFont="1" applyAlignment="1">
      <alignment horizontal="right" vertical="center" wrapText="1"/>
    </xf>
    <xf numFmtId="2" fontId="22" fillId="3" borderId="3" xfId="0" applyNumberFormat="1" applyFont="1" applyFill="1" applyBorder="1" applyAlignment="1">
      <alignment horizontal="right"/>
    </xf>
    <xf numFmtId="2" fontId="22" fillId="0" borderId="3" xfId="0" applyNumberFormat="1" applyFont="1" applyBorder="1" applyAlignment="1">
      <alignment horizontal="right"/>
    </xf>
    <xf numFmtId="2" fontId="24" fillId="0" borderId="3" xfId="0" applyNumberFormat="1" applyFont="1" applyBorder="1" applyAlignment="1">
      <alignment horizontal="right"/>
    </xf>
    <xf numFmtId="2" fontId="29" fillId="3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22" fillId="9" borderId="3" xfId="0" applyFont="1" applyFill="1" applyBorder="1" applyAlignment="1">
      <alignment horizontal="left"/>
    </xf>
    <xf numFmtId="0" fontId="22" fillId="9" borderId="3" xfId="0" applyFont="1" applyFill="1" applyBorder="1"/>
    <xf numFmtId="4" fontId="22" fillId="9" borderId="3" xfId="0" applyNumberFormat="1" applyFont="1" applyFill="1" applyBorder="1"/>
    <xf numFmtId="2" fontId="22" fillId="9" borderId="3" xfId="0" applyNumberFormat="1" applyFont="1" applyFill="1" applyBorder="1" applyAlignment="1">
      <alignment horizontal="right"/>
    </xf>
    <xf numFmtId="0" fontId="17" fillId="9" borderId="3" xfId="0" applyFont="1" applyFill="1" applyBorder="1" applyAlignment="1">
      <alignment horizontal="left"/>
    </xf>
    <xf numFmtId="0" fontId="6" fillId="10" borderId="4" xfId="0" applyFont="1" applyFill="1" applyBorder="1" applyAlignment="1">
      <alignment horizontal="left" vertical="center" wrapText="1"/>
    </xf>
    <xf numFmtId="4" fontId="6" fillId="10" borderId="4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 indent="1"/>
    </xf>
    <xf numFmtId="0" fontId="27" fillId="9" borderId="4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 vertical="center" wrapText="1"/>
    </xf>
    <xf numFmtId="4" fontId="27" fillId="9" borderId="4" xfId="0" applyNumberFormat="1" applyFont="1" applyFill="1" applyBorder="1" applyAlignment="1">
      <alignment horizontal="right" vertical="center" wrapText="1"/>
    </xf>
    <xf numFmtId="4" fontId="3" fillId="9" borderId="4" xfId="0" applyNumberFormat="1" applyFont="1" applyFill="1" applyBorder="1" applyAlignment="1">
      <alignment horizontal="right" vertical="center" wrapText="1"/>
    </xf>
    <xf numFmtId="4" fontId="27" fillId="7" borderId="4" xfId="0" applyNumberFormat="1" applyFont="1" applyFill="1" applyBorder="1" applyAlignment="1">
      <alignment horizontal="right" vertical="center" wrapText="1"/>
    </xf>
    <xf numFmtId="0" fontId="9" fillId="7" borderId="2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/>
    </xf>
    <xf numFmtId="4" fontId="6" fillId="7" borderId="3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 vertical="center" wrapText="1"/>
    </xf>
    <xf numFmtId="0" fontId="7" fillId="9" borderId="3" xfId="0" quotePrefix="1" applyFont="1" applyFill="1" applyBorder="1" applyAlignment="1">
      <alignment horizontal="left" vertical="center"/>
    </xf>
    <xf numFmtId="2" fontId="17" fillId="9" borderId="3" xfId="0" applyNumberFormat="1" applyFont="1" applyFill="1" applyBorder="1" applyAlignment="1">
      <alignment horizontal="center"/>
    </xf>
    <xf numFmtId="0" fontId="9" fillId="9" borderId="3" xfId="0" quotePrefix="1" applyFont="1" applyFill="1" applyBorder="1" applyAlignment="1">
      <alignment horizontal="left" vertical="center"/>
    </xf>
    <xf numFmtId="0" fontId="9" fillId="9" borderId="3" xfId="0" quotePrefix="1" applyFont="1" applyFill="1" applyBorder="1" applyAlignment="1">
      <alignment horizontal="left" vertical="center" wrapText="1"/>
    </xf>
    <xf numFmtId="0" fontId="7" fillId="7" borderId="3" xfId="0" quotePrefix="1" applyFont="1" applyFill="1" applyBorder="1" applyAlignment="1">
      <alignment horizontal="left" vertical="center"/>
    </xf>
    <xf numFmtId="4" fontId="3" fillId="7" borderId="3" xfId="0" applyNumberFormat="1" applyFont="1" applyFill="1" applyBorder="1" applyAlignment="1">
      <alignment horizontal="right"/>
    </xf>
    <xf numFmtId="2" fontId="17" fillId="7" borderId="3" xfId="0" applyNumberFormat="1" applyFont="1" applyFill="1" applyBorder="1" applyAlignment="1">
      <alignment horizontal="center"/>
    </xf>
    <xf numFmtId="4" fontId="6" fillId="9" borderId="3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wrapText="1"/>
    </xf>
    <xf numFmtId="0" fontId="20" fillId="0" borderId="1" xfId="0" quotePrefix="1" applyFont="1" applyBorder="1" applyAlignment="1">
      <alignment horizontal="center" wrapText="1"/>
    </xf>
    <xf numFmtId="0" fontId="20" fillId="0" borderId="2" xfId="0" quotePrefix="1" applyFont="1" applyBorder="1" applyAlignment="1">
      <alignment horizontal="center" wrapText="1"/>
    </xf>
    <xf numFmtId="0" fontId="20" fillId="0" borderId="4" xfId="0" quotePrefix="1" applyFont="1" applyBorder="1" applyAlignment="1">
      <alignment horizontal="center" wrapText="1"/>
    </xf>
    <xf numFmtId="0" fontId="9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/>
    </xf>
    <xf numFmtId="0" fontId="9" fillId="3" borderId="2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wrapText="1"/>
    </xf>
    <xf numFmtId="0" fontId="22" fillId="3" borderId="1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horizontal="left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14" fontId="27" fillId="9" borderId="1" xfId="0" applyNumberFormat="1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J22" sqref="J22"/>
    </sheetView>
  </sheetViews>
  <sheetFormatPr defaultRowHeight="15" x14ac:dyDescent="0.25"/>
  <cols>
    <col min="5" max="5" width="10.28515625" customWidth="1"/>
    <col min="6" max="6" width="14.42578125" bestFit="1" customWidth="1"/>
    <col min="7" max="7" width="14.140625" customWidth="1"/>
    <col min="8" max="8" width="15" customWidth="1"/>
    <col min="9" max="9" width="14.42578125" bestFit="1" customWidth="1"/>
    <col min="10" max="10" width="12.140625" customWidth="1"/>
    <col min="11" max="11" width="13.5703125" customWidth="1"/>
    <col min="14" max="14" width="11.7109375" bestFit="1" customWidth="1"/>
  </cols>
  <sheetData>
    <row r="1" spans="1:11" ht="55.5" customHeight="1" x14ac:dyDescent="0.25">
      <c r="A1" s="219" t="s">
        <v>237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5.75" x14ac:dyDescent="0.25">
      <c r="A2" s="219" t="s">
        <v>20</v>
      </c>
      <c r="B2" s="219"/>
      <c r="C2" s="219"/>
      <c r="D2" s="219"/>
      <c r="E2" s="219"/>
      <c r="F2" s="219"/>
      <c r="G2" s="219"/>
      <c r="H2" s="219"/>
      <c r="I2" s="219"/>
      <c r="J2" s="220"/>
      <c r="K2" s="220"/>
    </row>
    <row r="3" spans="1:11" ht="18" customHeight="1" x14ac:dyDescent="0.25">
      <c r="A3" s="219" t="s">
        <v>26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ht="18" x14ac:dyDescent="0.25">
      <c r="A4" s="1"/>
      <c r="B4" s="2"/>
      <c r="C4" s="2"/>
      <c r="D4" s="2"/>
      <c r="E4" s="5"/>
      <c r="F4" s="6"/>
      <c r="G4" s="6"/>
      <c r="H4" s="6"/>
      <c r="I4" s="6"/>
      <c r="J4" s="6"/>
      <c r="K4" s="81" t="s">
        <v>33</v>
      </c>
    </row>
    <row r="5" spans="1:11" ht="38.25" x14ac:dyDescent="0.25">
      <c r="A5" s="113"/>
      <c r="B5" s="114"/>
      <c r="C5" s="114"/>
      <c r="D5" s="115"/>
      <c r="E5" s="116"/>
      <c r="F5" s="49" t="s">
        <v>221</v>
      </c>
      <c r="G5" s="49" t="s">
        <v>222</v>
      </c>
      <c r="H5" s="49" t="s">
        <v>223</v>
      </c>
      <c r="I5" s="49" t="s">
        <v>247</v>
      </c>
      <c r="J5" s="49" t="s">
        <v>225</v>
      </c>
      <c r="K5" s="49" t="s">
        <v>224</v>
      </c>
    </row>
    <row r="6" spans="1:11" s="44" customFormat="1" ht="11.25" x14ac:dyDescent="0.2">
      <c r="A6" s="215">
        <v>1</v>
      </c>
      <c r="B6" s="216"/>
      <c r="C6" s="216"/>
      <c r="D6" s="216"/>
      <c r="E6" s="217"/>
      <c r="F6" s="43">
        <v>2</v>
      </c>
      <c r="G6" s="43">
        <v>3</v>
      </c>
      <c r="H6" s="43">
        <v>4</v>
      </c>
      <c r="I6" s="43">
        <v>5</v>
      </c>
      <c r="J6" s="43" t="s">
        <v>84</v>
      </c>
      <c r="K6" s="43" t="s">
        <v>83</v>
      </c>
    </row>
    <row r="7" spans="1:11" x14ac:dyDescent="0.25">
      <c r="A7" s="228" t="s">
        <v>0</v>
      </c>
      <c r="B7" s="225"/>
      <c r="C7" s="225"/>
      <c r="D7" s="225"/>
      <c r="E7" s="229"/>
      <c r="F7" s="37">
        <f>F8+F9</f>
        <v>10820939</v>
      </c>
      <c r="G7" s="37">
        <f t="shared" ref="G7:J7" si="0">G8+G9</f>
        <v>10794750.18</v>
      </c>
      <c r="H7" s="37">
        <f t="shared" si="0"/>
        <v>11629297.9</v>
      </c>
      <c r="I7" s="37">
        <f t="shared" si="0"/>
        <v>12318474.560000001</v>
      </c>
      <c r="J7" s="37">
        <f t="shared" si="0"/>
        <v>113.83923853558366</v>
      </c>
      <c r="K7" s="37">
        <f>I7/H7*100</f>
        <v>105.92621038626933</v>
      </c>
    </row>
    <row r="8" spans="1:11" x14ac:dyDescent="0.25">
      <c r="A8" s="230" t="s">
        <v>67</v>
      </c>
      <c r="B8" s="227"/>
      <c r="C8" s="227"/>
      <c r="D8" s="227"/>
      <c r="E8" s="223"/>
      <c r="F8" s="38">
        <v>10820939</v>
      </c>
      <c r="G8" s="38">
        <v>10794750.18</v>
      </c>
      <c r="H8" s="38">
        <v>11629297.9</v>
      </c>
      <c r="I8" s="38">
        <v>12318474.560000001</v>
      </c>
      <c r="J8" s="38">
        <f>I8/F8*100</f>
        <v>113.83923853558366</v>
      </c>
      <c r="K8" s="38">
        <f>I8/H8*100</f>
        <v>105.92621038626933</v>
      </c>
    </row>
    <row r="9" spans="1:11" x14ac:dyDescent="0.25">
      <c r="A9" s="222" t="s">
        <v>68</v>
      </c>
      <c r="B9" s="223"/>
      <c r="C9" s="223"/>
      <c r="D9" s="223"/>
      <c r="E9" s="223"/>
      <c r="F9" s="38">
        <v>0</v>
      </c>
      <c r="G9" s="38">
        <v>0</v>
      </c>
      <c r="H9" s="38">
        <v>0</v>
      </c>
      <c r="I9" s="38">
        <v>0</v>
      </c>
      <c r="J9" s="38"/>
      <c r="K9" s="38"/>
    </row>
    <row r="10" spans="1:11" x14ac:dyDescent="0.25">
      <c r="A10" s="23" t="s">
        <v>1</v>
      </c>
      <c r="B10" s="24"/>
      <c r="C10" s="24"/>
      <c r="D10" s="24"/>
      <c r="E10" s="24"/>
      <c r="F10" s="37">
        <f>F11+F12</f>
        <v>11307004.440000001</v>
      </c>
      <c r="G10" s="37">
        <f t="shared" ref="G10:I10" si="1">G11+G12</f>
        <v>10794750.180000002</v>
      </c>
      <c r="H10" s="37">
        <f t="shared" si="1"/>
        <v>11629297.899999999</v>
      </c>
      <c r="I10" s="37">
        <f t="shared" si="1"/>
        <v>11998223.770000001</v>
      </c>
      <c r="J10" s="37">
        <f>I10/F10*100</f>
        <v>106.11319588373664</v>
      </c>
      <c r="K10" s="37">
        <f>I10/H10*100</f>
        <v>103.17238300344857</v>
      </c>
    </row>
    <row r="11" spans="1:11" x14ac:dyDescent="0.25">
      <c r="A11" s="226" t="s">
        <v>69</v>
      </c>
      <c r="B11" s="227"/>
      <c r="C11" s="227"/>
      <c r="D11" s="227"/>
      <c r="E11" s="227"/>
      <c r="F11" s="38">
        <v>10912671.550000001</v>
      </c>
      <c r="G11" s="38">
        <v>10206311.550000001</v>
      </c>
      <c r="H11" s="38">
        <v>10998928.699999999</v>
      </c>
      <c r="I11" s="38">
        <v>11297642.220000001</v>
      </c>
      <c r="J11" s="38">
        <f>I11/F11*100</f>
        <v>103.52773991443003</v>
      </c>
      <c r="K11" s="38">
        <f>I11/H11*100</f>
        <v>102.71584195286221</v>
      </c>
    </row>
    <row r="12" spans="1:11" x14ac:dyDescent="0.25">
      <c r="A12" s="222" t="s">
        <v>70</v>
      </c>
      <c r="B12" s="223"/>
      <c r="C12" s="223"/>
      <c r="D12" s="223"/>
      <c r="E12" s="223"/>
      <c r="F12" s="38">
        <v>394332.89</v>
      </c>
      <c r="G12" s="38">
        <v>588438.63</v>
      </c>
      <c r="H12" s="38">
        <v>630369.19999999995</v>
      </c>
      <c r="I12" s="38">
        <v>700581.55</v>
      </c>
      <c r="J12" s="38">
        <f>I12/F12*100</f>
        <v>177.66246939229441</v>
      </c>
      <c r="K12" s="38">
        <f>I12/H12*100</f>
        <v>111.13829006874067</v>
      </c>
    </row>
    <row r="13" spans="1:11" x14ac:dyDescent="0.25">
      <c r="A13" s="224" t="s">
        <v>2</v>
      </c>
      <c r="B13" s="225"/>
      <c r="C13" s="225"/>
      <c r="D13" s="225"/>
      <c r="E13" s="225"/>
      <c r="F13" s="37">
        <f>F7-F10</f>
        <v>-486065.44000000134</v>
      </c>
      <c r="G13" s="37">
        <f t="shared" ref="G13:I13" si="2">G7-G10</f>
        <v>0</v>
      </c>
      <c r="H13" s="37">
        <f>H7-H10</f>
        <v>0</v>
      </c>
      <c r="I13" s="37">
        <f t="shared" si="2"/>
        <v>320250.78999999911</v>
      </c>
      <c r="J13" s="37">
        <f>I13/F13*100</f>
        <v>-65.886352668891305</v>
      </c>
      <c r="K13" s="37" t="s">
        <v>85</v>
      </c>
    </row>
    <row r="14" spans="1:11" ht="18" x14ac:dyDescent="0.25">
      <c r="A14" s="3"/>
      <c r="B14" s="17"/>
      <c r="C14" s="17"/>
      <c r="D14" s="17"/>
      <c r="E14" s="17"/>
      <c r="F14" s="17"/>
      <c r="G14" s="17"/>
      <c r="H14" s="17"/>
      <c r="I14" s="18"/>
      <c r="J14" s="18"/>
      <c r="K14" s="18"/>
    </row>
    <row r="15" spans="1:11" ht="18" customHeight="1" x14ac:dyDescent="0.25">
      <c r="A15" s="219" t="s">
        <v>27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</row>
    <row r="16" spans="1:11" ht="18" x14ac:dyDescent="0.25">
      <c r="A16" s="3"/>
      <c r="B16" s="17"/>
      <c r="C16" s="17"/>
      <c r="D16" s="17"/>
      <c r="E16" s="17"/>
      <c r="F16" s="17"/>
      <c r="G16" s="17"/>
      <c r="H16" s="17"/>
      <c r="I16" s="18"/>
      <c r="J16" s="18"/>
      <c r="K16" s="18"/>
    </row>
    <row r="17" spans="1:14" ht="39" customHeight="1" x14ac:dyDescent="0.25">
      <c r="A17" s="113"/>
      <c r="B17" s="114"/>
      <c r="C17" s="114"/>
      <c r="D17" s="115"/>
      <c r="E17" s="116"/>
      <c r="F17" s="49" t="s">
        <v>221</v>
      </c>
      <c r="G17" s="49" t="s">
        <v>222</v>
      </c>
      <c r="H17" s="49" t="s">
        <v>223</v>
      </c>
      <c r="I17" s="49" t="s">
        <v>247</v>
      </c>
      <c r="J17" s="49" t="s">
        <v>225</v>
      </c>
      <c r="K17" s="49" t="s">
        <v>224</v>
      </c>
    </row>
    <row r="18" spans="1:14" s="44" customFormat="1" ht="11.25" x14ac:dyDescent="0.2">
      <c r="A18" s="215">
        <v>1</v>
      </c>
      <c r="B18" s="216"/>
      <c r="C18" s="216"/>
      <c r="D18" s="216"/>
      <c r="E18" s="217"/>
      <c r="F18" s="43">
        <v>2</v>
      </c>
      <c r="G18" s="43">
        <v>3</v>
      </c>
      <c r="H18" s="43">
        <v>4</v>
      </c>
      <c r="I18" s="43">
        <v>5</v>
      </c>
      <c r="J18" s="43" t="s">
        <v>84</v>
      </c>
      <c r="K18" s="43" t="s">
        <v>83</v>
      </c>
    </row>
    <row r="19" spans="1:14" ht="27.75" customHeight="1" x14ac:dyDescent="0.25">
      <c r="A19" s="213" t="s">
        <v>71</v>
      </c>
      <c r="B19" s="213"/>
      <c r="C19" s="213"/>
      <c r="D19" s="213"/>
      <c r="E19" s="213"/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79">
        <v>0</v>
      </c>
    </row>
    <row r="20" spans="1:14" ht="25.5" customHeight="1" x14ac:dyDescent="0.25">
      <c r="A20" s="213" t="s">
        <v>72</v>
      </c>
      <c r="B20" s="213"/>
      <c r="C20" s="213"/>
      <c r="D20" s="213"/>
      <c r="E20" s="213"/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79">
        <v>0</v>
      </c>
    </row>
    <row r="21" spans="1:14" ht="15" customHeight="1" x14ac:dyDescent="0.25">
      <c r="A21" s="214" t="s">
        <v>170</v>
      </c>
      <c r="B21" s="214"/>
      <c r="C21" s="214"/>
      <c r="D21" s="214"/>
      <c r="E21" s="214"/>
      <c r="F21" s="37">
        <f>+F19-F20</f>
        <v>0</v>
      </c>
      <c r="G21" s="37">
        <f t="shared" ref="G21:I21" si="3">+G19-G20</f>
        <v>0</v>
      </c>
      <c r="H21" s="37">
        <f t="shared" si="3"/>
        <v>0</v>
      </c>
      <c r="I21" s="37">
        <f t="shared" si="3"/>
        <v>0</v>
      </c>
      <c r="J21" s="37">
        <v>0</v>
      </c>
      <c r="K21" s="80">
        <v>0</v>
      </c>
      <c r="N21" s="36"/>
    </row>
    <row r="22" spans="1:14" ht="15" customHeight="1" x14ac:dyDescent="0.25">
      <c r="A22" s="218" t="s">
        <v>171</v>
      </c>
      <c r="B22" s="218"/>
      <c r="C22" s="218"/>
      <c r="D22" s="218"/>
      <c r="E22" s="218"/>
      <c r="F22" s="37">
        <v>303792.56</v>
      </c>
      <c r="G22" s="37">
        <v>-182272.88</v>
      </c>
      <c r="H22" s="37">
        <f>G22</f>
        <v>-182272.88</v>
      </c>
      <c r="I22" s="37">
        <f>G23</f>
        <v>-182272.88</v>
      </c>
      <c r="J22" s="37">
        <f>I22/F22*100</f>
        <v>-59.999125719207868</v>
      </c>
      <c r="K22" s="80">
        <v>0</v>
      </c>
    </row>
    <row r="23" spans="1:14" x14ac:dyDescent="0.25">
      <c r="A23" s="218" t="s">
        <v>172</v>
      </c>
      <c r="B23" s="218"/>
      <c r="C23" s="218"/>
      <c r="D23" s="218"/>
      <c r="E23" s="218"/>
      <c r="F23" s="37">
        <f>F13+F22</f>
        <v>-182272.88000000134</v>
      </c>
      <c r="G23" s="37">
        <f t="shared" ref="G23" si="4">G13+G22</f>
        <v>-182272.88</v>
      </c>
      <c r="H23" s="37">
        <f>H13+H22</f>
        <v>-182272.88</v>
      </c>
      <c r="I23" s="37">
        <f>I13+I22</f>
        <v>137977.9099999991</v>
      </c>
      <c r="J23" s="37">
        <f>I23/F23*100</f>
        <v>-75.698540561820323</v>
      </c>
      <c r="K23" s="80">
        <v>0</v>
      </c>
    </row>
    <row r="24" spans="1:14" ht="18" x14ac:dyDescent="0.25">
      <c r="A24" s="16"/>
      <c r="B24" s="17"/>
      <c r="C24" s="17"/>
      <c r="D24" s="17"/>
      <c r="E24" s="17"/>
      <c r="F24" s="17"/>
      <c r="G24" s="17"/>
      <c r="H24" s="17"/>
      <c r="I24" s="18"/>
      <c r="J24" s="18"/>
      <c r="K24" s="18"/>
    </row>
  </sheetData>
  <mergeCells count="17">
    <mergeCell ref="A1:K1"/>
    <mergeCell ref="A2:K2"/>
    <mergeCell ref="A3:K3"/>
    <mergeCell ref="A6:E6"/>
    <mergeCell ref="A15:K15"/>
    <mergeCell ref="A12:E12"/>
    <mergeCell ref="A13:E13"/>
    <mergeCell ref="A11:E11"/>
    <mergeCell ref="A7:E7"/>
    <mergeCell ref="A8:E8"/>
    <mergeCell ref="A9:E9"/>
    <mergeCell ref="A20:E20"/>
    <mergeCell ref="A21:E21"/>
    <mergeCell ref="A18:E18"/>
    <mergeCell ref="A23:E23"/>
    <mergeCell ref="A22:E22"/>
    <mergeCell ref="A19:E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19B2-2436-410D-9E50-6DEC70E4BDEA}">
  <sheetPr>
    <pageSetUpPr fitToPage="1"/>
  </sheetPr>
  <dimension ref="B1:L131"/>
  <sheetViews>
    <sheetView zoomScaleNormal="100" workbookViewId="0">
      <selection activeCell="B130" sqref="B130"/>
    </sheetView>
  </sheetViews>
  <sheetFormatPr defaultRowHeight="15" x14ac:dyDescent="0.25"/>
  <cols>
    <col min="2" max="2" width="5.140625" customWidth="1"/>
    <col min="3" max="3" width="3" bestFit="1" customWidth="1"/>
    <col min="4" max="4" width="4.5703125" bestFit="1" customWidth="1"/>
    <col min="5" max="5" width="5.5703125" bestFit="1" customWidth="1"/>
    <col min="6" max="6" width="60.140625" customWidth="1"/>
    <col min="7" max="7" width="14.7109375" bestFit="1" customWidth="1"/>
    <col min="8" max="8" width="13.140625" customWidth="1"/>
    <col min="9" max="9" width="14.7109375" customWidth="1"/>
    <col min="10" max="10" width="13.28515625" customWidth="1"/>
    <col min="11" max="11" width="10.140625" style="64" bestFit="1" customWidth="1"/>
    <col min="12" max="12" width="14" bestFit="1" customWidth="1"/>
  </cols>
  <sheetData>
    <row r="1" spans="2:12" ht="24" customHeight="1" x14ac:dyDescent="0.25">
      <c r="B1" s="211" t="s">
        <v>20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2:12" ht="15.75" customHeight="1" x14ac:dyDescent="0.25">
      <c r="B2" s="211" t="s">
        <v>94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2:12" ht="15.75" customHeight="1" x14ac:dyDescent="0.25">
      <c r="B3" s="211" t="s">
        <v>238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2:12" ht="14.25" customHeight="1" x14ac:dyDescent="0.25">
      <c r="B4" s="240" t="s">
        <v>242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2:12" ht="44.25" customHeight="1" x14ac:dyDescent="0.25">
      <c r="B5" s="231" t="s">
        <v>15</v>
      </c>
      <c r="C5" s="232"/>
      <c r="D5" s="232"/>
      <c r="E5" s="232"/>
      <c r="F5" s="233"/>
      <c r="G5" s="49" t="s">
        <v>221</v>
      </c>
      <c r="H5" s="49" t="s">
        <v>222</v>
      </c>
      <c r="I5" s="49" t="s">
        <v>223</v>
      </c>
      <c r="J5" s="49" t="s">
        <v>245</v>
      </c>
      <c r="K5" s="49" t="s">
        <v>225</v>
      </c>
      <c r="L5" s="49" t="s">
        <v>224</v>
      </c>
    </row>
    <row r="6" spans="2:12" ht="15.75" customHeight="1" x14ac:dyDescent="0.25">
      <c r="B6" s="234">
        <v>1</v>
      </c>
      <c r="C6" s="235"/>
      <c r="D6" s="235"/>
      <c r="E6" s="235"/>
      <c r="F6" s="236"/>
      <c r="G6" s="50">
        <v>2</v>
      </c>
      <c r="H6" s="50">
        <v>3</v>
      </c>
      <c r="I6" s="50">
        <v>4</v>
      </c>
      <c r="J6" s="50">
        <v>5</v>
      </c>
      <c r="K6" s="60" t="s">
        <v>84</v>
      </c>
      <c r="L6" s="50" t="s">
        <v>83</v>
      </c>
    </row>
    <row r="7" spans="2:12" ht="15.75" customHeight="1" x14ac:dyDescent="0.25">
      <c r="B7" s="9"/>
      <c r="C7" s="9"/>
      <c r="D7" s="9"/>
      <c r="E7" s="9"/>
      <c r="F7" s="9" t="s">
        <v>93</v>
      </c>
      <c r="G7" s="56">
        <f t="shared" ref="G7:H7" si="0">+G8</f>
        <v>10820939</v>
      </c>
      <c r="H7" s="56">
        <f t="shared" si="0"/>
        <v>10794750.18</v>
      </c>
      <c r="I7" s="56">
        <f>+I8</f>
        <v>11565022.18</v>
      </c>
      <c r="J7" s="56">
        <f>+J8</f>
        <v>12318474.559999999</v>
      </c>
      <c r="K7" s="61">
        <f>J7/G7*100</f>
        <v>113.83923853558365</v>
      </c>
      <c r="L7" s="57">
        <f>J7/I7*100</f>
        <v>106.51492377855516</v>
      </c>
    </row>
    <row r="8" spans="2:12" x14ac:dyDescent="0.25">
      <c r="B8" s="131">
        <v>6</v>
      </c>
      <c r="C8" s="131"/>
      <c r="D8" s="131"/>
      <c r="E8" s="131"/>
      <c r="F8" s="131" t="s">
        <v>8</v>
      </c>
      <c r="G8" s="136">
        <f>+G9+G14+G18+G21+G27</f>
        <v>10820939</v>
      </c>
      <c r="H8" s="136">
        <f>+H9+H14+H18+H21+H27</f>
        <v>10794750.18</v>
      </c>
      <c r="I8" s="136">
        <f>+I9+I14+I18+I21+I27</f>
        <v>11565022.18</v>
      </c>
      <c r="J8" s="136">
        <f>+J9+J14+J18+J21+J27</f>
        <v>12318474.559999999</v>
      </c>
      <c r="K8" s="133">
        <f t="shared" ref="K8:K30" si="1">J8/G8*100</f>
        <v>113.83923853558365</v>
      </c>
      <c r="L8" s="137">
        <f t="shared" ref="L8:L27" si="2">J8/I8*100</f>
        <v>106.51492377855516</v>
      </c>
    </row>
    <row r="9" spans="2:12" s="65" customFormat="1" x14ac:dyDescent="0.25">
      <c r="B9" s="123"/>
      <c r="C9" s="123">
        <v>63</v>
      </c>
      <c r="D9" s="123"/>
      <c r="E9" s="123"/>
      <c r="F9" s="123" t="s">
        <v>28</v>
      </c>
      <c r="G9" s="124">
        <f>+G10+G12</f>
        <v>1500</v>
      </c>
      <c r="H9" s="124">
        <f t="shared" ref="H9:I9" si="3">+H10+H12</f>
        <v>0</v>
      </c>
      <c r="I9" s="124">
        <f t="shared" si="3"/>
        <v>0</v>
      </c>
      <c r="J9" s="124">
        <f>+J10</f>
        <v>2000</v>
      </c>
      <c r="K9" s="125">
        <f t="shared" si="1"/>
        <v>133.33333333333331</v>
      </c>
      <c r="L9" s="126" t="e">
        <f t="shared" si="2"/>
        <v>#DIV/0!</v>
      </c>
    </row>
    <row r="10" spans="2:12" s="26" customFormat="1" ht="25.5" x14ac:dyDescent="0.25">
      <c r="B10" s="145"/>
      <c r="C10" s="145"/>
      <c r="D10" s="145">
        <v>636</v>
      </c>
      <c r="E10" s="145"/>
      <c r="F10" s="151" t="s">
        <v>95</v>
      </c>
      <c r="G10" s="148">
        <f>SUM(G11:G11)</f>
        <v>1500</v>
      </c>
      <c r="H10" s="148">
        <f t="shared" ref="H10:I10" si="4">SUM(H11:H11)</f>
        <v>0</v>
      </c>
      <c r="I10" s="148">
        <f t="shared" si="4"/>
        <v>0</v>
      </c>
      <c r="J10" s="148">
        <f>SUM(J11:J11)</f>
        <v>2000</v>
      </c>
      <c r="K10" s="149">
        <f t="shared" si="1"/>
        <v>133.33333333333331</v>
      </c>
      <c r="L10" s="150"/>
    </row>
    <row r="11" spans="2:12" ht="25.5" x14ac:dyDescent="0.25">
      <c r="B11" s="10"/>
      <c r="C11" s="10"/>
      <c r="D11" s="10"/>
      <c r="E11" s="10">
        <v>6361</v>
      </c>
      <c r="F11" s="51" t="s">
        <v>96</v>
      </c>
      <c r="G11" s="42">
        <v>1500</v>
      </c>
      <c r="H11" s="42">
        <v>0</v>
      </c>
      <c r="I11" s="42">
        <v>0</v>
      </c>
      <c r="J11" s="53">
        <v>2000</v>
      </c>
      <c r="K11" s="62">
        <f t="shared" si="1"/>
        <v>133.33333333333331</v>
      </c>
      <c r="L11" s="58"/>
    </row>
    <row r="12" spans="2:12" x14ac:dyDescent="0.25">
      <c r="B12" s="145"/>
      <c r="C12" s="145"/>
      <c r="D12" s="145">
        <v>639</v>
      </c>
      <c r="E12" s="145"/>
      <c r="F12" s="151" t="s">
        <v>183</v>
      </c>
      <c r="G12" s="152">
        <f>G13</f>
        <v>0</v>
      </c>
      <c r="H12" s="152">
        <f t="shared" ref="H12:J12" si="5">H13</f>
        <v>0</v>
      </c>
      <c r="I12" s="152">
        <f t="shared" si="5"/>
        <v>0</v>
      </c>
      <c r="J12" s="152">
        <f t="shared" si="5"/>
        <v>0</v>
      </c>
      <c r="K12" s="153" t="e">
        <f t="shared" si="1"/>
        <v>#DIV/0!</v>
      </c>
      <c r="L12" s="146"/>
    </row>
    <row r="13" spans="2:12" x14ac:dyDescent="0.25">
      <c r="B13" s="11"/>
      <c r="C13" s="11"/>
      <c r="D13" s="11"/>
      <c r="E13" s="11">
        <v>6391</v>
      </c>
      <c r="F13" s="51" t="s">
        <v>184</v>
      </c>
      <c r="G13" s="42"/>
      <c r="H13" s="42">
        <v>0</v>
      </c>
      <c r="I13" s="42">
        <v>0</v>
      </c>
      <c r="J13" s="53">
        <v>0</v>
      </c>
      <c r="K13" s="62" t="e">
        <f t="shared" si="1"/>
        <v>#DIV/0!</v>
      </c>
      <c r="L13" s="58"/>
    </row>
    <row r="14" spans="2:12" s="65" customFormat="1" x14ac:dyDescent="0.25">
      <c r="B14" s="123"/>
      <c r="C14" s="123">
        <v>64</v>
      </c>
      <c r="D14" s="123"/>
      <c r="E14" s="123"/>
      <c r="F14" s="123" t="s">
        <v>40</v>
      </c>
      <c r="G14" s="124">
        <f t="shared" ref="G14:I14" si="6">+G15</f>
        <v>1951.1200000000001</v>
      </c>
      <c r="H14" s="124">
        <f t="shared" si="6"/>
        <v>2000</v>
      </c>
      <c r="I14" s="124">
        <f t="shared" si="6"/>
        <v>2000</v>
      </c>
      <c r="J14" s="124">
        <f>+J15</f>
        <v>2134.5500000000002</v>
      </c>
      <c r="K14" s="125">
        <f t="shared" si="1"/>
        <v>109.4012669646152</v>
      </c>
      <c r="L14" s="126">
        <f t="shared" si="2"/>
        <v>106.72750000000002</v>
      </c>
    </row>
    <row r="15" spans="2:12" s="26" customFormat="1" x14ac:dyDescent="0.25">
      <c r="B15" s="145"/>
      <c r="C15" s="145"/>
      <c r="D15" s="145">
        <v>641</v>
      </c>
      <c r="E15" s="145"/>
      <c r="F15" s="151" t="s">
        <v>97</v>
      </c>
      <c r="G15" s="148">
        <f>G16+G17</f>
        <v>1951.1200000000001</v>
      </c>
      <c r="H15" s="148">
        <f t="shared" ref="H15:J15" si="7">H16+H17</f>
        <v>2000</v>
      </c>
      <c r="I15" s="148">
        <f t="shared" si="7"/>
        <v>2000</v>
      </c>
      <c r="J15" s="148">
        <f t="shared" si="7"/>
        <v>2134.5500000000002</v>
      </c>
      <c r="K15" s="149">
        <f t="shared" si="1"/>
        <v>109.4012669646152</v>
      </c>
      <c r="L15" s="150"/>
    </row>
    <row r="16" spans="2:12" ht="25.5" x14ac:dyDescent="0.25">
      <c r="B16" s="10"/>
      <c r="C16" s="10"/>
      <c r="D16" s="10"/>
      <c r="E16" s="10">
        <v>6413</v>
      </c>
      <c r="F16" s="51" t="s">
        <v>98</v>
      </c>
      <c r="G16" s="42">
        <v>1.92</v>
      </c>
      <c r="H16" s="42">
        <v>0</v>
      </c>
      <c r="I16" s="42">
        <v>0</v>
      </c>
      <c r="J16" s="53">
        <v>8.15</v>
      </c>
      <c r="K16" s="62">
        <f>J16/G16*100</f>
        <v>424.47916666666669</v>
      </c>
      <c r="L16" s="58"/>
    </row>
    <row r="17" spans="2:12" x14ac:dyDescent="0.25">
      <c r="B17" s="10"/>
      <c r="C17" s="10"/>
      <c r="D17" s="10"/>
      <c r="E17" s="10">
        <v>6416</v>
      </c>
      <c r="F17" s="51" t="s">
        <v>185</v>
      </c>
      <c r="G17" s="42">
        <v>1949.2</v>
      </c>
      <c r="H17" s="42">
        <v>2000</v>
      </c>
      <c r="I17" s="42">
        <v>2000</v>
      </c>
      <c r="J17" s="53">
        <v>2126.4</v>
      </c>
      <c r="K17" s="62"/>
      <c r="L17" s="58"/>
    </row>
    <row r="18" spans="2:12" s="65" customFormat="1" ht="25.5" x14ac:dyDescent="0.25">
      <c r="B18" s="123"/>
      <c r="C18" s="123">
        <v>65</v>
      </c>
      <c r="D18" s="123"/>
      <c r="E18" s="123"/>
      <c r="F18" s="123" t="s">
        <v>99</v>
      </c>
      <c r="G18" s="124">
        <f t="shared" ref="G18:I18" si="8">+G19</f>
        <v>4473753.9400000004</v>
      </c>
      <c r="H18" s="124">
        <f t="shared" si="8"/>
        <v>5000000</v>
      </c>
      <c r="I18" s="124">
        <f t="shared" si="8"/>
        <v>5000000</v>
      </c>
      <c r="J18" s="124">
        <f>+J19</f>
        <v>5408037.8700000001</v>
      </c>
      <c r="K18" s="125">
        <f t="shared" si="1"/>
        <v>120.8836682242743</v>
      </c>
      <c r="L18" s="126">
        <f t="shared" si="2"/>
        <v>108.16075739999999</v>
      </c>
    </row>
    <row r="19" spans="2:12" s="26" customFormat="1" x14ac:dyDescent="0.25">
      <c r="B19" s="145"/>
      <c r="C19" s="145"/>
      <c r="D19" s="145">
        <v>652</v>
      </c>
      <c r="E19" s="145"/>
      <c r="F19" s="151" t="s">
        <v>100</v>
      </c>
      <c r="G19" s="148">
        <f>G20</f>
        <v>4473753.9400000004</v>
      </c>
      <c r="H19" s="148">
        <f>H20</f>
        <v>5000000</v>
      </c>
      <c r="I19" s="148">
        <f>I20</f>
        <v>5000000</v>
      </c>
      <c r="J19" s="148">
        <f>SUM(J20)</f>
        <v>5408037.8700000001</v>
      </c>
      <c r="K19" s="149">
        <f t="shared" si="1"/>
        <v>120.8836682242743</v>
      </c>
      <c r="L19" s="150"/>
    </row>
    <row r="20" spans="2:12" x14ac:dyDescent="0.25">
      <c r="B20" s="10"/>
      <c r="C20" s="10"/>
      <c r="D20" s="10"/>
      <c r="E20" s="10">
        <v>6526</v>
      </c>
      <c r="F20" s="51" t="s">
        <v>101</v>
      </c>
      <c r="G20" s="42">
        <v>4473753.9400000004</v>
      </c>
      <c r="H20" s="42">
        <v>5000000</v>
      </c>
      <c r="I20" s="42">
        <v>5000000</v>
      </c>
      <c r="J20" s="53">
        <v>5408037.8700000001</v>
      </c>
      <c r="K20" s="62">
        <f t="shared" si="1"/>
        <v>120.8836682242743</v>
      </c>
      <c r="L20" s="58"/>
    </row>
    <row r="21" spans="2:12" s="65" customFormat="1" ht="25.5" x14ac:dyDescent="0.25">
      <c r="B21" s="127"/>
      <c r="C21" s="127">
        <v>66</v>
      </c>
      <c r="D21" s="128"/>
      <c r="E21" s="128"/>
      <c r="F21" s="123" t="s">
        <v>102</v>
      </c>
      <c r="G21" s="124">
        <f>+G24+G22</f>
        <v>96236.150000000009</v>
      </c>
      <c r="H21" s="124">
        <f t="shared" ref="H21:J21" si="9">+H24+H22</f>
        <v>100000</v>
      </c>
      <c r="I21" s="124">
        <f t="shared" si="9"/>
        <v>100000</v>
      </c>
      <c r="J21" s="124">
        <f t="shared" si="9"/>
        <v>94215.43</v>
      </c>
      <c r="K21" s="125">
        <f t="shared" si="1"/>
        <v>97.90024850329111</v>
      </c>
      <c r="L21" s="126">
        <f t="shared" si="2"/>
        <v>94.215429999999984</v>
      </c>
    </row>
    <row r="22" spans="2:12" s="65" customFormat="1" ht="25.5" customHeight="1" x14ac:dyDescent="0.25">
      <c r="B22" s="145"/>
      <c r="C22" s="145"/>
      <c r="D22" s="145">
        <v>661</v>
      </c>
      <c r="E22" s="145"/>
      <c r="F22" s="147" t="s">
        <v>186</v>
      </c>
      <c r="G22" s="148">
        <f>G23</f>
        <v>95230.57</v>
      </c>
      <c r="H22" s="148">
        <f t="shared" ref="H22:J22" si="10">H23</f>
        <v>100000</v>
      </c>
      <c r="I22" s="148">
        <f t="shared" si="10"/>
        <v>100000</v>
      </c>
      <c r="J22" s="148">
        <f t="shared" si="10"/>
        <v>91069.34</v>
      </c>
      <c r="K22" s="149">
        <f t="shared" si="1"/>
        <v>95.63036323315086</v>
      </c>
      <c r="L22" s="150"/>
    </row>
    <row r="23" spans="2:12" s="65" customFormat="1" ht="25.5" customHeight="1" x14ac:dyDescent="0.25">
      <c r="B23" s="10"/>
      <c r="C23" s="10"/>
      <c r="D23" s="10"/>
      <c r="E23" s="10">
        <v>6615</v>
      </c>
      <c r="F23" s="13" t="s">
        <v>187</v>
      </c>
      <c r="G23" s="129">
        <v>95230.57</v>
      </c>
      <c r="H23" s="129">
        <v>100000</v>
      </c>
      <c r="I23" s="129">
        <v>100000</v>
      </c>
      <c r="J23" s="129">
        <v>91069.34</v>
      </c>
      <c r="K23" s="63">
        <f t="shared" si="1"/>
        <v>95.63036323315086</v>
      </c>
      <c r="L23" s="130"/>
    </row>
    <row r="24" spans="2:12" s="26" customFormat="1" ht="25.5" x14ac:dyDescent="0.25">
      <c r="B24" s="145"/>
      <c r="C24" s="145"/>
      <c r="D24" s="145">
        <v>663</v>
      </c>
      <c r="E24" s="145"/>
      <c r="F24" s="147" t="s">
        <v>103</v>
      </c>
      <c r="G24" s="148">
        <f>SUM(G25:G26)</f>
        <v>1005.58</v>
      </c>
      <c r="H24" s="148">
        <f t="shared" ref="H24:I24" si="11">SUM(H25:H26)</f>
        <v>0</v>
      </c>
      <c r="I24" s="148">
        <f t="shared" si="11"/>
        <v>0</v>
      </c>
      <c r="J24" s="148">
        <f t="shared" ref="J24" si="12">SUM(J25:J26)</f>
        <v>3146.09</v>
      </c>
      <c r="K24" s="149">
        <f t="shared" si="1"/>
        <v>312.86322321446329</v>
      </c>
      <c r="L24" s="150"/>
    </row>
    <row r="25" spans="2:12" x14ac:dyDescent="0.25">
      <c r="B25" s="10"/>
      <c r="C25" s="21"/>
      <c r="D25" s="10"/>
      <c r="E25" s="10">
        <v>6631</v>
      </c>
      <c r="F25" s="13" t="s">
        <v>104</v>
      </c>
      <c r="G25" s="42">
        <v>1005.58</v>
      </c>
      <c r="H25" s="42">
        <v>0</v>
      </c>
      <c r="I25" s="42">
        <v>0</v>
      </c>
      <c r="J25" s="53">
        <v>3146.09</v>
      </c>
      <c r="K25" s="62">
        <f t="shared" si="1"/>
        <v>312.86322321446329</v>
      </c>
      <c r="L25" s="58"/>
    </row>
    <row r="26" spans="2:12" x14ac:dyDescent="0.25">
      <c r="B26" s="10"/>
      <c r="C26" s="21"/>
      <c r="D26" s="10"/>
      <c r="E26" s="10">
        <v>6632</v>
      </c>
      <c r="F26" s="13" t="s">
        <v>108</v>
      </c>
      <c r="G26" s="42">
        <v>0</v>
      </c>
      <c r="H26" s="42">
        <v>0</v>
      </c>
      <c r="I26" s="42">
        <v>0</v>
      </c>
      <c r="J26" s="53">
        <v>0</v>
      </c>
      <c r="K26" s="62" t="e">
        <f t="shared" si="1"/>
        <v>#DIV/0!</v>
      </c>
      <c r="L26" s="58"/>
    </row>
    <row r="27" spans="2:12" s="65" customFormat="1" ht="25.5" x14ac:dyDescent="0.25">
      <c r="B27" s="127"/>
      <c r="C27" s="127">
        <v>67</v>
      </c>
      <c r="D27" s="128"/>
      <c r="E27" s="128"/>
      <c r="F27" s="123" t="s">
        <v>30</v>
      </c>
      <c r="G27" s="124">
        <f t="shared" ref="G27:I27" si="13">G28</f>
        <v>6247497.79</v>
      </c>
      <c r="H27" s="124">
        <f t="shared" si="13"/>
        <v>5692750.1799999997</v>
      </c>
      <c r="I27" s="124">
        <f t="shared" si="13"/>
        <v>6463022.1799999997</v>
      </c>
      <c r="J27" s="124">
        <f>J28</f>
        <v>6812086.71</v>
      </c>
      <c r="K27" s="125">
        <f t="shared" si="1"/>
        <v>109.03704073179033</v>
      </c>
      <c r="L27" s="126">
        <f t="shared" si="2"/>
        <v>105.40094897214169</v>
      </c>
    </row>
    <row r="28" spans="2:12" s="26" customFormat="1" ht="25.5" x14ac:dyDescent="0.25">
      <c r="B28" s="145"/>
      <c r="C28" s="145"/>
      <c r="D28" s="145">
        <v>671</v>
      </c>
      <c r="E28" s="145"/>
      <c r="F28" s="147" t="s">
        <v>105</v>
      </c>
      <c r="G28" s="148">
        <f>G29+G30</f>
        <v>6247497.79</v>
      </c>
      <c r="H28" s="148">
        <f t="shared" ref="H28:J28" si="14">H29+H30</f>
        <v>5692750.1799999997</v>
      </c>
      <c r="I28" s="148">
        <f t="shared" si="14"/>
        <v>6463022.1799999997</v>
      </c>
      <c r="J28" s="148">
        <f t="shared" si="14"/>
        <v>6812086.71</v>
      </c>
      <c r="K28" s="149">
        <f t="shared" si="1"/>
        <v>109.03704073179033</v>
      </c>
      <c r="L28" s="150"/>
    </row>
    <row r="29" spans="2:12" x14ac:dyDescent="0.25">
      <c r="B29" s="10"/>
      <c r="C29" s="21"/>
      <c r="D29" s="10"/>
      <c r="E29" s="10">
        <v>6711</v>
      </c>
      <c r="F29" s="13" t="s">
        <v>106</v>
      </c>
      <c r="G29" s="42">
        <v>5729385.8899999997</v>
      </c>
      <c r="H29" s="42">
        <v>5206311.55</v>
      </c>
      <c r="I29" s="42">
        <v>5946583.5499999998</v>
      </c>
      <c r="J29" s="53">
        <v>6505932.6699999999</v>
      </c>
      <c r="K29" s="62">
        <f t="shared" si="1"/>
        <v>113.55375244239309</v>
      </c>
      <c r="L29" s="58"/>
    </row>
    <row r="30" spans="2:12" x14ac:dyDescent="0.25">
      <c r="B30" s="10"/>
      <c r="C30" s="10"/>
      <c r="D30" s="10"/>
      <c r="E30" s="10">
        <v>6712</v>
      </c>
      <c r="F30" s="13" t="s">
        <v>107</v>
      </c>
      <c r="G30" s="42">
        <v>518111.9</v>
      </c>
      <c r="H30" s="42">
        <v>486438.63</v>
      </c>
      <c r="I30" s="42">
        <v>516438.63</v>
      </c>
      <c r="J30" s="53">
        <v>306154.03999999998</v>
      </c>
      <c r="K30" s="62">
        <f t="shared" si="1"/>
        <v>59.090331644573304</v>
      </c>
      <c r="L30" s="58"/>
    </row>
    <row r="31" spans="2:12" ht="45" customHeight="1" x14ac:dyDescent="0.25">
      <c r="B31" s="231" t="s">
        <v>15</v>
      </c>
      <c r="C31" s="232"/>
      <c r="D31" s="232"/>
      <c r="E31" s="232"/>
      <c r="F31" s="233"/>
      <c r="G31" s="49" t="s">
        <v>221</v>
      </c>
      <c r="H31" s="49" t="s">
        <v>222</v>
      </c>
      <c r="I31" s="49" t="s">
        <v>223</v>
      </c>
      <c r="J31" s="49" t="s">
        <v>246</v>
      </c>
      <c r="K31" s="49" t="s">
        <v>225</v>
      </c>
      <c r="L31" s="49" t="s">
        <v>224</v>
      </c>
    </row>
    <row r="32" spans="2:12" x14ac:dyDescent="0.25">
      <c r="B32" s="234">
        <v>1</v>
      </c>
      <c r="C32" s="235"/>
      <c r="D32" s="235"/>
      <c r="E32" s="235"/>
      <c r="F32" s="236"/>
      <c r="G32" s="50">
        <v>2</v>
      </c>
      <c r="H32" s="50">
        <v>3</v>
      </c>
      <c r="I32" s="50">
        <v>4</v>
      </c>
      <c r="J32" s="50">
        <v>5</v>
      </c>
      <c r="K32" s="60" t="s">
        <v>84</v>
      </c>
      <c r="L32" s="50" t="s">
        <v>83</v>
      </c>
    </row>
    <row r="33" spans="2:12" x14ac:dyDescent="0.25">
      <c r="B33" s="21"/>
      <c r="C33" s="21">
        <v>92</v>
      </c>
      <c r="D33" s="54"/>
      <c r="E33" s="54"/>
      <c r="F33" s="9" t="s">
        <v>82</v>
      </c>
      <c r="G33" s="56">
        <v>0</v>
      </c>
      <c r="H33" s="56">
        <f t="shared" ref="H33:J33" si="15">H34</f>
        <v>0</v>
      </c>
      <c r="I33" s="56">
        <f t="shared" si="15"/>
        <v>64275.72</v>
      </c>
      <c r="J33" s="56">
        <f t="shared" si="15"/>
        <v>0</v>
      </c>
      <c r="K33" s="61" t="e">
        <f t="shared" ref="K33:K36" si="16">J33/G33*100</f>
        <v>#DIV/0!</v>
      </c>
      <c r="L33" s="57">
        <f>J33/I33*100</f>
        <v>0</v>
      </c>
    </row>
    <row r="34" spans="2:12" x14ac:dyDescent="0.25">
      <c r="B34" s="11"/>
      <c r="C34" s="54"/>
      <c r="D34" s="11">
        <v>922</v>
      </c>
      <c r="E34" s="11"/>
      <c r="F34" s="15" t="s">
        <v>165</v>
      </c>
      <c r="G34" s="55">
        <v>0</v>
      </c>
      <c r="H34" s="55">
        <f>H35</f>
        <v>0</v>
      </c>
      <c r="I34" s="55">
        <f>I35</f>
        <v>64275.72</v>
      </c>
      <c r="J34" s="55">
        <f>J35</f>
        <v>0</v>
      </c>
      <c r="K34" s="63" t="e">
        <f t="shared" si="16"/>
        <v>#DIV/0!</v>
      </c>
      <c r="L34" s="59"/>
    </row>
    <row r="35" spans="2:12" x14ac:dyDescent="0.25">
      <c r="B35" s="10"/>
      <c r="C35" s="21"/>
      <c r="D35" s="10"/>
      <c r="E35" s="10">
        <v>9221</v>
      </c>
      <c r="F35" s="13" t="s">
        <v>166</v>
      </c>
      <c r="G35" s="42">
        <v>0</v>
      </c>
      <c r="H35" s="42">
        <v>0</v>
      </c>
      <c r="I35" s="42">
        <v>64275.72</v>
      </c>
      <c r="J35" s="53">
        <v>0</v>
      </c>
      <c r="K35" s="62" t="e">
        <f t="shared" si="16"/>
        <v>#DIV/0!</v>
      </c>
      <c r="L35" s="58"/>
    </row>
    <row r="36" spans="2:12" x14ac:dyDescent="0.25">
      <c r="B36" s="237" t="s">
        <v>168</v>
      </c>
      <c r="C36" s="238"/>
      <c r="D36" s="238"/>
      <c r="E36" s="238"/>
      <c r="F36" s="239"/>
      <c r="G36" s="37">
        <f>+G33+G7</f>
        <v>10820939</v>
      </c>
      <c r="H36" s="37">
        <f>+H33+H7</f>
        <v>10794750.18</v>
      </c>
      <c r="I36" s="37">
        <f>+I33+I7</f>
        <v>11629297.9</v>
      </c>
      <c r="J36" s="37">
        <f>+J33+J7</f>
        <v>12318474.559999999</v>
      </c>
      <c r="K36" s="74">
        <f t="shared" si="16"/>
        <v>113.83923853558365</v>
      </c>
      <c r="L36" s="75">
        <f t="shared" ref="L36" si="17">J36/I36*100</f>
        <v>105.9262103862693</v>
      </c>
    </row>
    <row r="37" spans="2:12" ht="23.25" customHeight="1" x14ac:dyDescent="0.25">
      <c r="B37" s="66"/>
      <c r="C37" s="66"/>
      <c r="D37" s="66"/>
      <c r="E37" s="66"/>
      <c r="F37" s="67"/>
      <c r="G37" s="68"/>
      <c r="H37" s="68"/>
      <c r="I37" s="68"/>
      <c r="J37" s="69"/>
      <c r="K37" s="70"/>
      <c r="L37" s="71"/>
    </row>
    <row r="38" spans="2:12" ht="41.25" customHeight="1" x14ac:dyDescent="0.25">
      <c r="B38" s="231" t="s">
        <v>15</v>
      </c>
      <c r="C38" s="232"/>
      <c r="D38" s="232"/>
      <c r="E38" s="232"/>
      <c r="F38" s="233"/>
      <c r="G38" s="49" t="s">
        <v>221</v>
      </c>
      <c r="H38" s="49" t="s">
        <v>222</v>
      </c>
      <c r="I38" s="49" t="s">
        <v>223</v>
      </c>
      <c r="J38" s="49" t="s">
        <v>245</v>
      </c>
      <c r="K38" s="49" t="s">
        <v>225</v>
      </c>
      <c r="L38" s="49" t="s">
        <v>224</v>
      </c>
    </row>
    <row r="39" spans="2:12" x14ac:dyDescent="0.25">
      <c r="B39" s="234">
        <v>1</v>
      </c>
      <c r="C39" s="235"/>
      <c r="D39" s="235"/>
      <c r="E39" s="235"/>
      <c r="F39" s="236"/>
      <c r="G39" s="50">
        <v>2</v>
      </c>
      <c r="H39" s="50">
        <v>3</v>
      </c>
      <c r="I39" s="50">
        <v>4</v>
      </c>
      <c r="J39" s="50">
        <v>5</v>
      </c>
      <c r="K39" s="60" t="s">
        <v>84</v>
      </c>
      <c r="L39" s="50" t="s">
        <v>83</v>
      </c>
    </row>
    <row r="40" spans="2:12" x14ac:dyDescent="0.25">
      <c r="B40" s="9"/>
      <c r="C40" s="9"/>
      <c r="D40" s="9"/>
      <c r="E40" s="9"/>
      <c r="F40" s="9" t="s">
        <v>88</v>
      </c>
      <c r="G40" s="76">
        <f>+G41+G96</f>
        <v>11307004.440000001</v>
      </c>
      <c r="H40" s="76">
        <f>+H41+H96</f>
        <v>10794750.180000002</v>
      </c>
      <c r="I40" s="76">
        <f>+I41+I96</f>
        <v>11565022.180000002</v>
      </c>
      <c r="J40" s="76">
        <f>+J41+J96</f>
        <v>11998223.77</v>
      </c>
      <c r="K40" s="61">
        <f>J40/G40*100</f>
        <v>106.11319588373662</v>
      </c>
      <c r="L40" s="61">
        <f>J40/I40*100</f>
        <v>103.74579125969301</v>
      </c>
    </row>
    <row r="41" spans="2:12" s="65" customFormat="1" x14ac:dyDescent="0.25">
      <c r="B41" s="131">
        <v>3</v>
      </c>
      <c r="C41" s="131"/>
      <c r="D41" s="131"/>
      <c r="E41" s="131"/>
      <c r="F41" s="131" t="s">
        <v>10</v>
      </c>
      <c r="G41" s="132">
        <f t="shared" ref="G41:I41" si="18">+G42+G52+G84+G90</f>
        <v>10912671.550000001</v>
      </c>
      <c r="H41" s="132">
        <f t="shared" si="18"/>
        <v>10206311.550000001</v>
      </c>
      <c r="I41" s="132">
        <f t="shared" si="18"/>
        <v>10946583.550000001</v>
      </c>
      <c r="J41" s="132">
        <f>+J42+J52+J84+J90+J93</f>
        <v>11297642.219999999</v>
      </c>
      <c r="K41" s="133">
        <f t="shared" ref="K41:K96" si="19">J41/G41*100</f>
        <v>103.52773991443</v>
      </c>
      <c r="L41" s="133">
        <f t="shared" ref="L41:L42" si="20">J41/I41*100</f>
        <v>103.20701585473211</v>
      </c>
    </row>
    <row r="42" spans="2:12" s="65" customFormat="1" x14ac:dyDescent="0.25">
      <c r="B42" s="138"/>
      <c r="C42" s="138">
        <v>31</v>
      </c>
      <c r="D42" s="138"/>
      <c r="E42" s="138"/>
      <c r="F42" s="138" t="s">
        <v>11</v>
      </c>
      <c r="G42" s="139">
        <f>+G43+G47+G49</f>
        <v>7479518.4200000009</v>
      </c>
      <c r="H42" s="139">
        <v>6659374.4100000001</v>
      </c>
      <c r="I42" s="139">
        <v>7159374.4100000001</v>
      </c>
      <c r="J42" s="139">
        <f t="shared" ref="J42" si="21">+J43+J47+J49</f>
        <v>7611538.7499999991</v>
      </c>
      <c r="K42" s="140">
        <f t="shared" si="19"/>
        <v>101.76509131452876</v>
      </c>
      <c r="L42" s="140">
        <f t="shared" si="20"/>
        <v>106.31569623413506</v>
      </c>
    </row>
    <row r="43" spans="2:12" s="26" customFormat="1" x14ac:dyDescent="0.25">
      <c r="B43" s="145"/>
      <c r="C43" s="145"/>
      <c r="D43" s="145">
        <v>311</v>
      </c>
      <c r="E43" s="145"/>
      <c r="F43" s="145" t="s">
        <v>92</v>
      </c>
      <c r="G43" s="152">
        <f>SUM(G44:G46)</f>
        <v>6066120.6200000001</v>
      </c>
      <c r="H43" s="152" t="s">
        <v>226</v>
      </c>
      <c r="I43" s="152"/>
      <c r="J43" s="152">
        <f t="shared" ref="J43" si="22">SUM(J44:J46)</f>
        <v>6177897.1099999994</v>
      </c>
      <c r="K43" s="149">
        <f t="shared" si="19"/>
        <v>101.84263546675072</v>
      </c>
      <c r="L43" s="149"/>
    </row>
    <row r="44" spans="2:12" x14ac:dyDescent="0.25">
      <c r="B44" s="10"/>
      <c r="C44" s="10"/>
      <c r="D44" s="10"/>
      <c r="E44" s="10">
        <v>3111</v>
      </c>
      <c r="F44" s="10" t="s">
        <v>91</v>
      </c>
      <c r="G44" s="42">
        <v>4003891.92</v>
      </c>
      <c r="H44" s="42"/>
      <c r="I44" s="42"/>
      <c r="J44" s="42">
        <v>3767756.65</v>
      </c>
      <c r="K44" s="62">
        <f t="shared" si="19"/>
        <v>94.102356539134561</v>
      </c>
      <c r="L44" s="62"/>
    </row>
    <row r="45" spans="2:12" x14ac:dyDescent="0.25">
      <c r="B45" s="10"/>
      <c r="C45" s="10"/>
      <c r="D45" s="10"/>
      <c r="E45" s="10">
        <v>3113</v>
      </c>
      <c r="F45" s="10" t="s">
        <v>188</v>
      </c>
      <c r="G45" s="42">
        <v>46958.25</v>
      </c>
      <c r="H45" s="42"/>
      <c r="I45" s="42"/>
      <c r="J45" s="42">
        <v>118609.56</v>
      </c>
      <c r="K45" s="62">
        <f t="shared" si="19"/>
        <v>252.58513679704842</v>
      </c>
      <c r="L45" s="62"/>
    </row>
    <row r="46" spans="2:12" x14ac:dyDescent="0.25">
      <c r="B46" s="10"/>
      <c r="C46" s="10"/>
      <c r="D46" s="10"/>
      <c r="E46" s="10">
        <v>3114</v>
      </c>
      <c r="F46" s="10" t="s">
        <v>109</v>
      </c>
      <c r="G46" s="42">
        <v>2015270.45</v>
      </c>
      <c r="H46" s="42"/>
      <c r="I46" s="42"/>
      <c r="J46" s="42">
        <v>2291530.9</v>
      </c>
      <c r="K46" s="62">
        <f t="shared" si="19"/>
        <v>113.70835611666909</v>
      </c>
      <c r="L46" s="62"/>
    </row>
    <row r="47" spans="2:12" s="26" customFormat="1" x14ac:dyDescent="0.25">
      <c r="B47" s="145"/>
      <c r="C47" s="145"/>
      <c r="D47" s="145">
        <v>312</v>
      </c>
      <c r="E47" s="145"/>
      <c r="F47" s="145" t="s">
        <v>110</v>
      </c>
      <c r="G47" s="152">
        <f>SUM(G48)</f>
        <v>401828.69</v>
      </c>
      <c r="H47" s="152">
        <f t="shared" ref="H47:J47" si="23">SUM(H48)</f>
        <v>0</v>
      </c>
      <c r="I47" s="152">
        <f t="shared" si="23"/>
        <v>0</v>
      </c>
      <c r="J47" s="152">
        <f t="shared" si="23"/>
        <v>403683.88</v>
      </c>
      <c r="K47" s="149">
        <f t="shared" si="19"/>
        <v>100.46168679493741</v>
      </c>
      <c r="L47" s="149"/>
    </row>
    <row r="48" spans="2:12" x14ac:dyDescent="0.25">
      <c r="B48" s="10"/>
      <c r="C48" s="10"/>
      <c r="D48" s="10"/>
      <c r="E48" s="10">
        <v>3121</v>
      </c>
      <c r="F48" s="10" t="s">
        <v>110</v>
      </c>
      <c r="G48" s="42">
        <v>401828.69</v>
      </c>
      <c r="H48" s="42"/>
      <c r="I48" s="42"/>
      <c r="J48" s="42">
        <v>403683.88</v>
      </c>
      <c r="K48" s="62">
        <f t="shared" si="19"/>
        <v>100.46168679493741</v>
      </c>
      <c r="L48" s="62"/>
    </row>
    <row r="49" spans="2:12" s="26" customFormat="1" x14ac:dyDescent="0.25">
      <c r="B49" s="145"/>
      <c r="C49" s="145"/>
      <c r="D49" s="145">
        <v>313</v>
      </c>
      <c r="E49" s="154"/>
      <c r="F49" s="145" t="s">
        <v>144</v>
      </c>
      <c r="G49" s="152">
        <f>SUM(G50,G51)</f>
        <v>1011569.11</v>
      </c>
      <c r="H49" s="152">
        <f t="shared" ref="H49:J49" si="24">SUM(H50,H51)</f>
        <v>0</v>
      </c>
      <c r="I49" s="152">
        <f t="shared" si="24"/>
        <v>0</v>
      </c>
      <c r="J49" s="152">
        <f t="shared" si="24"/>
        <v>1029957.76</v>
      </c>
      <c r="K49" s="149">
        <f t="shared" si="19"/>
        <v>101.81783427530719</v>
      </c>
      <c r="L49" s="149"/>
    </row>
    <row r="50" spans="2:12" x14ac:dyDescent="0.25">
      <c r="B50" s="10"/>
      <c r="C50" s="10"/>
      <c r="D50" s="10"/>
      <c r="E50" s="10">
        <v>3132</v>
      </c>
      <c r="F50" s="10" t="s">
        <v>111</v>
      </c>
      <c r="G50" s="42">
        <v>1011491.38</v>
      </c>
      <c r="H50" s="42"/>
      <c r="I50" s="42"/>
      <c r="J50" s="42">
        <v>1029957.76</v>
      </c>
      <c r="K50" s="62">
        <f t="shared" si="19"/>
        <v>101.82565866255825</v>
      </c>
      <c r="L50" s="62"/>
    </row>
    <row r="51" spans="2:12" x14ac:dyDescent="0.25">
      <c r="B51" s="10"/>
      <c r="C51" s="10"/>
      <c r="D51" s="10"/>
      <c r="E51" s="10">
        <v>3133</v>
      </c>
      <c r="F51" s="10" t="s">
        <v>189</v>
      </c>
      <c r="G51" s="42">
        <v>77.73</v>
      </c>
      <c r="H51" s="42"/>
      <c r="I51" s="42"/>
      <c r="J51" s="42">
        <v>0</v>
      </c>
      <c r="K51" s="62">
        <f t="shared" si="19"/>
        <v>0</v>
      </c>
      <c r="L51" s="62"/>
    </row>
    <row r="52" spans="2:12" s="65" customFormat="1" x14ac:dyDescent="0.25">
      <c r="B52" s="141"/>
      <c r="C52" s="141">
        <v>32</v>
      </c>
      <c r="D52" s="142"/>
      <c r="E52" s="142"/>
      <c r="F52" s="141" t="s">
        <v>23</v>
      </c>
      <c r="G52" s="139">
        <f>+G53+G58+G66+G76-G125</f>
        <v>3395976.57</v>
      </c>
      <c r="H52" s="139">
        <v>3524937.14</v>
      </c>
      <c r="I52" s="139">
        <v>3765209.14</v>
      </c>
      <c r="J52" s="139">
        <f>+J53+J58+J66+J76-J125</f>
        <v>3654037.52</v>
      </c>
      <c r="K52" s="140">
        <f t="shared" si="19"/>
        <v>107.59902033128574</v>
      </c>
      <c r="L52" s="140">
        <f>J52/I52*100</f>
        <v>97.047398541054207</v>
      </c>
    </row>
    <row r="53" spans="2:12" s="26" customFormat="1" x14ac:dyDescent="0.25">
      <c r="B53" s="145"/>
      <c r="C53" s="145"/>
      <c r="D53" s="145">
        <v>321</v>
      </c>
      <c r="E53" s="145"/>
      <c r="F53" s="145" t="s">
        <v>90</v>
      </c>
      <c r="G53" s="152">
        <f>SUM(G54:G57)</f>
        <v>337463.07999999996</v>
      </c>
      <c r="H53" s="152">
        <f t="shared" ref="H53:J53" si="25">SUM(H54:H57)</f>
        <v>0</v>
      </c>
      <c r="I53" s="152">
        <f t="shared" si="25"/>
        <v>0</v>
      </c>
      <c r="J53" s="152">
        <f t="shared" si="25"/>
        <v>292644.35000000003</v>
      </c>
      <c r="K53" s="149">
        <f t="shared" si="19"/>
        <v>86.718923444899531</v>
      </c>
      <c r="L53" s="149"/>
    </row>
    <row r="54" spans="2:12" x14ac:dyDescent="0.25">
      <c r="B54" s="10"/>
      <c r="C54" s="10"/>
      <c r="D54" s="10"/>
      <c r="E54" s="10">
        <v>3211</v>
      </c>
      <c r="F54" s="10" t="s">
        <v>89</v>
      </c>
      <c r="G54" s="42">
        <v>3365.63</v>
      </c>
      <c r="H54" s="42"/>
      <c r="I54" s="42"/>
      <c r="J54" s="42">
        <v>4594.26</v>
      </c>
      <c r="K54" s="62">
        <f t="shared" si="19"/>
        <v>136.50520110647932</v>
      </c>
      <c r="L54" s="63"/>
    </row>
    <row r="55" spans="2:12" x14ac:dyDescent="0.25">
      <c r="B55" s="10"/>
      <c r="C55" s="10"/>
      <c r="D55" s="10"/>
      <c r="E55" s="10">
        <v>3212</v>
      </c>
      <c r="F55" s="10" t="s">
        <v>112</v>
      </c>
      <c r="G55" s="42">
        <v>326728.78999999998</v>
      </c>
      <c r="H55" s="42"/>
      <c r="I55" s="42"/>
      <c r="J55" s="42">
        <v>277992.64</v>
      </c>
      <c r="K55" s="62">
        <f t="shared" si="19"/>
        <v>85.083607110349845</v>
      </c>
      <c r="L55" s="62"/>
    </row>
    <row r="56" spans="2:12" x14ac:dyDescent="0.25">
      <c r="B56" s="10"/>
      <c r="C56" s="10"/>
      <c r="D56" s="10"/>
      <c r="E56" s="10">
        <v>3213</v>
      </c>
      <c r="F56" s="10" t="s">
        <v>113</v>
      </c>
      <c r="G56" s="42">
        <v>3319.61</v>
      </c>
      <c r="H56" s="42"/>
      <c r="I56" s="42"/>
      <c r="J56" s="42">
        <v>6035.75</v>
      </c>
      <c r="K56" s="62">
        <f t="shared" si="19"/>
        <v>181.82105729287477</v>
      </c>
      <c r="L56" s="62"/>
    </row>
    <row r="57" spans="2:12" x14ac:dyDescent="0.25">
      <c r="B57" s="10"/>
      <c r="C57" s="10"/>
      <c r="D57" s="10"/>
      <c r="E57" s="10">
        <v>3214</v>
      </c>
      <c r="F57" s="10" t="s">
        <v>114</v>
      </c>
      <c r="G57" s="42">
        <v>4049.05</v>
      </c>
      <c r="H57" s="42"/>
      <c r="I57" s="42"/>
      <c r="J57" s="42">
        <v>4021.7</v>
      </c>
      <c r="K57" s="62">
        <f t="shared" si="19"/>
        <v>99.324532915128231</v>
      </c>
      <c r="L57" s="62"/>
    </row>
    <row r="58" spans="2:12" s="26" customFormat="1" x14ac:dyDescent="0.25">
      <c r="B58" s="145"/>
      <c r="C58" s="145"/>
      <c r="D58" s="145">
        <v>322</v>
      </c>
      <c r="E58" s="145"/>
      <c r="F58" s="145" t="s">
        <v>145</v>
      </c>
      <c r="G58" s="152">
        <f>SUM(G59:G65)</f>
        <v>1680923.5599999998</v>
      </c>
      <c r="H58" s="152">
        <f t="shared" ref="H58:J58" si="26">SUM(H59:H65)</f>
        <v>0</v>
      </c>
      <c r="I58" s="152">
        <f t="shared" si="26"/>
        <v>0</v>
      </c>
      <c r="J58" s="152">
        <f t="shared" si="26"/>
        <v>1800380.0699999998</v>
      </c>
      <c r="K58" s="149">
        <f t="shared" si="19"/>
        <v>107.10659977899293</v>
      </c>
      <c r="L58" s="149"/>
    </row>
    <row r="59" spans="2:12" x14ac:dyDescent="0.25">
      <c r="B59" s="10"/>
      <c r="C59" s="10"/>
      <c r="D59" s="10"/>
      <c r="E59" s="10">
        <v>3221</v>
      </c>
      <c r="F59" s="10" t="s">
        <v>115</v>
      </c>
      <c r="G59" s="42">
        <v>94535.64</v>
      </c>
      <c r="H59" s="42"/>
      <c r="I59" s="42"/>
      <c r="J59" s="42">
        <v>96522.83</v>
      </c>
      <c r="K59" s="62">
        <f t="shared" si="19"/>
        <v>102.10205378627575</v>
      </c>
      <c r="L59" s="62"/>
    </row>
    <row r="60" spans="2:12" x14ac:dyDescent="0.25">
      <c r="B60" s="10"/>
      <c r="C60" s="10"/>
      <c r="D60" s="10"/>
      <c r="E60" s="10">
        <v>3222</v>
      </c>
      <c r="F60" s="10" t="s">
        <v>116</v>
      </c>
      <c r="G60" s="42">
        <v>847642.65</v>
      </c>
      <c r="H60" s="42"/>
      <c r="I60" s="42"/>
      <c r="J60" s="42">
        <v>937103.12</v>
      </c>
      <c r="K60" s="62">
        <f t="shared" si="19"/>
        <v>110.55403123002363</v>
      </c>
      <c r="L60" s="62"/>
    </row>
    <row r="61" spans="2:12" x14ac:dyDescent="0.25">
      <c r="B61" s="10"/>
      <c r="C61" s="10"/>
      <c r="D61" s="10"/>
      <c r="E61" s="10">
        <v>3223</v>
      </c>
      <c r="F61" s="10" t="s">
        <v>117</v>
      </c>
      <c r="G61" s="42">
        <v>647349.73</v>
      </c>
      <c r="H61" s="42"/>
      <c r="I61" s="42"/>
      <c r="J61" s="42">
        <v>685055.06</v>
      </c>
      <c r="K61" s="62">
        <f t="shared" si="19"/>
        <v>105.8245687381379</v>
      </c>
      <c r="L61" s="62"/>
    </row>
    <row r="62" spans="2:12" x14ac:dyDescent="0.25">
      <c r="B62" s="10"/>
      <c r="C62" s="10"/>
      <c r="D62" s="10"/>
      <c r="E62" s="10">
        <v>3224</v>
      </c>
      <c r="F62" s="10" t="s">
        <v>118</v>
      </c>
      <c r="G62" s="42">
        <v>14617.93</v>
      </c>
      <c r="H62" s="42"/>
      <c r="I62" s="42"/>
      <c r="J62" s="42">
        <v>20004.18</v>
      </c>
      <c r="K62" s="62">
        <f t="shared" si="19"/>
        <v>136.84687229997681</v>
      </c>
      <c r="L62" s="62"/>
    </row>
    <row r="63" spans="2:12" x14ac:dyDescent="0.25">
      <c r="B63" s="10"/>
      <c r="C63" s="10"/>
      <c r="D63" s="10"/>
      <c r="E63" s="10">
        <v>3225</v>
      </c>
      <c r="F63" s="10" t="s">
        <v>119</v>
      </c>
      <c r="G63" s="42">
        <v>69728.429999999993</v>
      </c>
      <c r="H63" s="42"/>
      <c r="I63" s="42"/>
      <c r="J63" s="42">
        <v>35345.69</v>
      </c>
      <c r="K63" s="62">
        <f t="shared" si="19"/>
        <v>50.690500273704721</v>
      </c>
      <c r="L63" s="62"/>
    </row>
    <row r="64" spans="2:12" x14ac:dyDescent="0.25">
      <c r="B64" s="10"/>
      <c r="C64" s="10"/>
      <c r="D64" s="10"/>
      <c r="E64" s="10">
        <v>3226</v>
      </c>
      <c r="F64" s="10" t="s">
        <v>120</v>
      </c>
      <c r="G64" s="42">
        <v>0</v>
      </c>
      <c r="H64" s="42"/>
      <c r="I64" s="42"/>
      <c r="J64" s="42">
        <v>0</v>
      </c>
      <c r="K64" s="62" t="e">
        <f t="shared" si="19"/>
        <v>#DIV/0!</v>
      </c>
      <c r="L64" s="62"/>
    </row>
    <row r="65" spans="2:12" x14ac:dyDescent="0.25">
      <c r="B65" s="10"/>
      <c r="C65" s="10"/>
      <c r="D65" s="10"/>
      <c r="E65" s="10">
        <v>3227</v>
      </c>
      <c r="F65" s="10" t="s">
        <v>121</v>
      </c>
      <c r="G65" s="42">
        <v>7049.18</v>
      </c>
      <c r="H65" s="42"/>
      <c r="I65" s="42"/>
      <c r="J65" s="42">
        <v>26349.19</v>
      </c>
      <c r="K65" s="62">
        <f t="shared" si="19"/>
        <v>373.79085226934194</v>
      </c>
      <c r="L65" s="62"/>
    </row>
    <row r="66" spans="2:12" s="26" customFormat="1" x14ac:dyDescent="0.25">
      <c r="B66" s="145"/>
      <c r="C66" s="145"/>
      <c r="D66" s="145">
        <v>323</v>
      </c>
      <c r="E66" s="145"/>
      <c r="F66" s="145" t="s">
        <v>146</v>
      </c>
      <c r="G66" s="152">
        <f>SUM(G67:G75)</f>
        <v>1352944.7499999998</v>
      </c>
      <c r="H66" s="152">
        <f t="shared" ref="H66:J66" si="27">SUM(H67:H75)</f>
        <v>0</v>
      </c>
      <c r="I66" s="152">
        <f t="shared" si="27"/>
        <v>0</v>
      </c>
      <c r="J66" s="152">
        <f t="shared" si="27"/>
        <v>1537593.1</v>
      </c>
      <c r="K66" s="149">
        <f t="shared" si="19"/>
        <v>113.64788547351992</v>
      </c>
      <c r="L66" s="149"/>
    </row>
    <row r="67" spans="2:12" x14ac:dyDescent="0.25">
      <c r="B67" s="10"/>
      <c r="C67" s="10"/>
      <c r="D67" s="10"/>
      <c r="E67" s="10">
        <v>3231</v>
      </c>
      <c r="F67" s="10" t="s">
        <v>122</v>
      </c>
      <c r="G67" s="42">
        <v>37119.61</v>
      </c>
      <c r="H67" s="42"/>
      <c r="I67" s="42"/>
      <c r="J67" s="42">
        <v>38173.449999999997</v>
      </c>
      <c r="K67" s="62">
        <f t="shared" si="19"/>
        <v>102.83903844894921</v>
      </c>
      <c r="L67" s="62"/>
    </row>
    <row r="68" spans="2:12" x14ac:dyDescent="0.25">
      <c r="B68" s="10"/>
      <c r="C68" s="10"/>
      <c r="D68" s="10"/>
      <c r="E68" s="10">
        <v>3232</v>
      </c>
      <c r="F68" s="10" t="s">
        <v>123</v>
      </c>
      <c r="G68" s="42">
        <v>885831.11</v>
      </c>
      <c r="H68" s="42"/>
      <c r="I68" s="42"/>
      <c r="J68" s="42">
        <v>930510.42</v>
      </c>
      <c r="K68" s="62">
        <f t="shared" si="19"/>
        <v>105.04377296028811</v>
      </c>
      <c r="L68" s="62"/>
    </row>
    <row r="69" spans="2:12" x14ac:dyDescent="0.25">
      <c r="B69" s="10"/>
      <c r="C69" s="10"/>
      <c r="D69" s="10"/>
      <c r="E69" s="10">
        <v>3233</v>
      </c>
      <c r="F69" s="10" t="s">
        <v>124</v>
      </c>
      <c r="G69" s="42">
        <v>2301.84</v>
      </c>
      <c r="H69" s="42"/>
      <c r="I69" s="42"/>
      <c r="J69" s="42">
        <v>2705.02</v>
      </c>
      <c r="K69" s="62">
        <f t="shared" si="19"/>
        <v>117.51555277517116</v>
      </c>
      <c r="L69" s="62"/>
    </row>
    <row r="70" spans="2:12" x14ac:dyDescent="0.25">
      <c r="B70" s="10"/>
      <c r="C70" s="10"/>
      <c r="D70" s="10"/>
      <c r="E70" s="10">
        <v>3234</v>
      </c>
      <c r="F70" s="10" t="s">
        <v>125</v>
      </c>
      <c r="G70" s="42">
        <v>310888.78999999998</v>
      </c>
      <c r="H70" s="42"/>
      <c r="I70" s="42"/>
      <c r="J70" s="42">
        <v>344436.16</v>
      </c>
      <c r="K70" s="62">
        <f t="shared" si="19"/>
        <v>110.79079435446997</v>
      </c>
      <c r="L70" s="62"/>
    </row>
    <row r="71" spans="2:12" x14ac:dyDescent="0.25">
      <c r="B71" s="10"/>
      <c r="C71" s="10"/>
      <c r="D71" s="10"/>
      <c r="E71" s="10">
        <v>3235</v>
      </c>
      <c r="F71" s="10" t="s">
        <v>126</v>
      </c>
      <c r="G71" s="104">
        <v>0</v>
      </c>
      <c r="H71" s="42"/>
      <c r="I71" s="42"/>
      <c r="J71" s="42">
        <v>0</v>
      </c>
      <c r="K71" s="62" t="e">
        <f t="shared" si="19"/>
        <v>#DIV/0!</v>
      </c>
      <c r="L71" s="62"/>
    </row>
    <row r="72" spans="2:12" x14ac:dyDescent="0.25">
      <c r="B72" s="10"/>
      <c r="C72" s="10"/>
      <c r="D72" s="10"/>
      <c r="E72" s="10">
        <v>3236</v>
      </c>
      <c r="F72" s="10" t="s">
        <v>127</v>
      </c>
      <c r="G72" s="42">
        <v>20996.12</v>
      </c>
      <c r="H72" s="42"/>
      <c r="I72" s="42"/>
      <c r="J72" s="42">
        <v>23690</v>
      </c>
      <c r="K72" s="62">
        <f t="shared" si="19"/>
        <v>112.83037056370415</v>
      </c>
      <c r="L72" s="62"/>
    </row>
    <row r="73" spans="2:12" x14ac:dyDescent="0.25">
      <c r="B73" s="10"/>
      <c r="C73" s="10"/>
      <c r="D73" s="10"/>
      <c r="E73" s="10">
        <v>3237</v>
      </c>
      <c r="F73" s="10" t="s">
        <v>128</v>
      </c>
      <c r="G73" s="42">
        <v>36319.379999999997</v>
      </c>
      <c r="H73" s="42"/>
      <c r="I73" s="42"/>
      <c r="J73" s="42">
        <v>105609.98</v>
      </c>
      <c r="K73" s="62">
        <f t="shared" si="19"/>
        <v>290.78134043037079</v>
      </c>
      <c r="L73" s="62"/>
    </row>
    <row r="74" spans="2:12" x14ac:dyDescent="0.25">
      <c r="B74" s="10"/>
      <c r="C74" s="10"/>
      <c r="D74" s="10"/>
      <c r="E74" s="10">
        <v>3238</v>
      </c>
      <c r="F74" s="10" t="s">
        <v>129</v>
      </c>
      <c r="G74" s="42">
        <v>29693.01</v>
      </c>
      <c r="H74" s="42"/>
      <c r="I74" s="42"/>
      <c r="J74" s="42">
        <v>35638.57</v>
      </c>
      <c r="K74" s="62">
        <f t="shared" si="19"/>
        <v>120.02343312449631</v>
      </c>
      <c r="L74" s="62"/>
    </row>
    <row r="75" spans="2:12" x14ac:dyDescent="0.25">
      <c r="B75" s="10"/>
      <c r="C75" s="10"/>
      <c r="D75" s="10"/>
      <c r="E75" s="10">
        <v>3239</v>
      </c>
      <c r="F75" s="10" t="s">
        <v>130</v>
      </c>
      <c r="G75" s="42">
        <v>29794.89</v>
      </c>
      <c r="H75" s="42"/>
      <c r="I75" s="42"/>
      <c r="J75" s="42">
        <v>56829.5</v>
      </c>
      <c r="K75" s="62">
        <f t="shared" si="19"/>
        <v>190.73572683101028</v>
      </c>
      <c r="L75" s="62"/>
    </row>
    <row r="76" spans="2:12" s="26" customFormat="1" x14ac:dyDescent="0.25">
      <c r="B76" s="145"/>
      <c r="C76" s="145"/>
      <c r="D76" s="145">
        <v>329</v>
      </c>
      <c r="E76" s="145"/>
      <c r="F76" s="145" t="s">
        <v>147</v>
      </c>
      <c r="G76" s="152">
        <f>SUM(G77:G83)</f>
        <v>24645.18</v>
      </c>
      <c r="H76" s="152">
        <f t="shared" ref="H76:J76" si="28">SUM(H77:H83)</f>
        <v>0</v>
      </c>
      <c r="I76" s="152">
        <f t="shared" si="28"/>
        <v>0</v>
      </c>
      <c r="J76" s="152">
        <f t="shared" si="28"/>
        <v>23420</v>
      </c>
      <c r="K76" s="149">
        <f t="shared" si="19"/>
        <v>95.028723669293541</v>
      </c>
      <c r="L76" s="149"/>
    </row>
    <row r="77" spans="2:12" x14ac:dyDescent="0.25">
      <c r="B77" s="10"/>
      <c r="C77" s="10"/>
      <c r="D77" s="10"/>
      <c r="E77" s="10">
        <v>3291</v>
      </c>
      <c r="F77" s="10" t="s">
        <v>131</v>
      </c>
      <c r="G77" s="42">
        <v>6207.84</v>
      </c>
      <c r="H77" s="42"/>
      <c r="I77" s="42"/>
      <c r="J77" s="42">
        <v>6250.71</v>
      </c>
      <c r="K77" s="62">
        <f t="shared" si="19"/>
        <v>100.69057836542179</v>
      </c>
      <c r="L77" s="62"/>
    </row>
    <row r="78" spans="2:12" x14ac:dyDescent="0.25">
      <c r="B78" s="10"/>
      <c r="C78" s="10"/>
      <c r="D78" s="10"/>
      <c r="E78" s="10">
        <v>3292</v>
      </c>
      <c r="F78" s="10" t="s">
        <v>132</v>
      </c>
      <c r="G78" s="42">
        <v>9140.74</v>
      </c>
      <c r="H78" s="42"/>
      <c r="I78" s="42"/>
      <c r="J78" s="42">
        <v>10124.4</v>
      </c>
      <c r="K78" s="62">
        <f t="shared" si="19"/>
        <v>110.7612731573155</v>
      </c>
      <c r="L78" s="62"/>
    </row>
    <row r="79" spans="2:12" x14ac:dyDescent="0.25">
      <c r="B79" s="10"/>
      <c r="C79" s="10"/>
      <c r="D79" s="10"/>
      <c r="E79" s="10">
        <v>3293</v>
      </c>
      <c r="F79" s="10" t="s">
        <v>133</v>
      </c>
      <c r="G79" s="42">
        <v>250.8</v>
      </c>
      <c r="H79" s="42"/>
      <c r="I79" s="42"/>
      <c r="J79" s="42">
        <v>284.5</v>
      </c>
      <c r="K79" s="62">
        <f t="shared" si="19"/>
        <v>113.43700159489633</v>
      </c>
      <c r="L79" s="62"/>
    </row>
    <row r="80" spans="2:12" x14ac:dyDescent="0.25">
      <c r="B80" s="10"/>
      <c r="C80" s="10"/>
      <c r="D80" s="10"/>
      <c r="E80" s="10">
        <v>3294</v>
      </c>
      <c r="F80" s="10" t="s">
        <v>134</v>
      </c>
      <c r="G80" s="42">
        <v>0</v>
      </c>
      <c r="H80" s="42"/>
      <c r="I80" s="42"/>
      <c r="J80" s="42">
        <v>0</v>
      </c>
      <c r="K80" s="62" t="e">
        <f t="shared" si="19"/>
        <v>#DIV/0!</v>
      </c>
      <c r="L80" s="62"/>
    </row>
    <row r="81" spans="2:12" x14ac:dyDescent="0.25">
      <c r="B81" s="10"/>
      <c r="C81" s="10"/>
      <c r="D81" s="10"/>
      <c r="E81" s="10">
        <v>3295</v>
      </c>
      <c r="F81" s="10" t="s">
        <v>135</v>
      </c>
      <c r="G81" s="42">
        <v>2323.84</v>
      </c>
      <c r="H81" s="42"/>
      <c r="I81" s="42"/>
      <c r="J81" s="42">
        <v>1202.1400000000001</v>
      </c>
      <c r="K81" s="62">
        <f t="shared" si="19"/>
        <v>51.730755990085378</v>
      </c>
      <c r="L81" s="62"/>
    </row>
    <row r="82" spans="2:12" x14ac:dyDescent="0.25">
      <c r="B82" s="10"/>
      <c r="C82" s="10"/>
      <c r="D82" s="10"/>
      <c r="E82" s="10" t="s">
        <v>136</v>
      </c>
      <c r="F82" s="10" t="s">
        <v>137</v>
      </c>
      <c r="G82" s="42">
        <v>3984.99</v>
      </c>
      <c r="H82" s="42"/>
      <c r="I82" s="42"/>
      <c r="J82" s="42">
        <v>4483.8500000000004</v>
      </c>
      <c r="K82" s="62">
        <f t="shared" si="19"/>
        <v>112.51847557961253</v>
      </c>
      <c r="L82" s="62"/>
    </row>
    <row r="83" spans="2:12" x14ac:dyDescent="0.25">
      <c r="B83" s="10"/>
      <c r="C83" s="10"/>
      <c r="D83" s="10"/>
      <c r="E83" s="10">
        <v>3299</v>
      </c>
      <c r="F83" s="10" t="s">
        <v>138</v>
      </c>
      <c r="G83" s="42">
        <v>2736.97</v>
      </c>
      <c r="H83" s="42"/>
      <c r="I83" s="42"/>
      <c r="J83" s="42">
        <v>1074.4000000000001</v>
      </c>
      <c r="K83" s="62">
        <f t="shared" si="19"/>
        <v>39.255088656433948</v>
      </c>
      <c r="L83" s="62"/>
    </row>
    <row r="84" spans="2:12" s="65" customFormat="1" x14ac:dyDescent="0.25">
      <c r="B84" s="141"/>
      <c r="C84" s="141">
        <v>34</v>
      </c>
      <c r="D84" s="141"/>
      <c r="E84" s="141"/>
      <c r="F84" s="141" t="s">
        <v>52</v>
      </c>
      <c r="G84" s="139">
        <f>+G85</f>
        <v>18311.170000000002</v>
      </c>
      <c r="H84" s="139">
        <v>1000</v>
      </c>
      <c r="I84" s="139">
        <v>1000</v>
      </c>
      <c r="J84" s="139">
        <f t="shared" ref="J84" si="29">+J85</f>
        <v>15705.92</v>
      </c>
      <c r="K84" s="140">
        <f t="shared" si="19"/>
        <v>85.772345513694631</v>
      </c>
      <c r="L84" s="140">
        <f>J84/I84*100</f>
        <v>1570.5920000000001</v>
      </c>
    </row>
    <row r="85" spans="2:12" s="26" customFormat="1" x14ac:dyDescent="0.25">
      <c r="B85" s="145"/>
      <c r="C85" s="145"/>
      <c r="D85" s="145">
        <v>343</v>
      </c>
      <c r="E85" s="145"/>
      <c r="F85" s="145" t="s">
        <v>148</v>
      </c>
      <c r="G85" s="152">
        <f>SUM(G86:G89)</f>
        <v>18311.170000000002</v>
      </c>
      <c r="H85" s="152"/>
      <c r="I85" s="152"/>
      <c r="J85" s="152">
        <f t="shared" ref="J85" si="30">SUM(J86:J89)</f>
        <v>15705.92</v>
      </c>
      <c r="K85" s="149">
        <f t="shared" si="19"/>
        <v>85.772345513694631</v>
      </c>
      <c r="L85" s="149"/>
    </row>
    <row r="86" spans="2:12" x14ac:dyDescent="0.25">
      <c r="B86" s="10"/>
      <c r="C86" s="10"/>
      <c r="D86" s="10"/>
      <c r="E86" s="10">
        <v>3431</v>
      </c>
      <c r="F86" s="10" t="s">
        <v>139</v>
      </c>
      <c r="G86" s="42">
        <v>11309.78</v>
      </c>
      <c r="H86" s="42"/>
      <c r="I86" s="42"/>
      <c r="J86" s="42">
        <v>11374.93</v>
      </c>
      <c r="K86" s="62">
        <f t="shared" si="19"/>
        <v>100.57605010884384</v>
      </c>
      <c r="L86" s="62"/>
    </row>
    <row r="87" spans="2:12" x14ac:dyDescent="0.25">
      <c r="B87" s="10"/>
      <c r="C87" s="21"/>
      <c r="D87" s="10"/>
      <c r="E87" s="10">
        <v>3432</v>
      </c>
      <c r="F87" s="51" t="s">
        <v>140</v>
      </c>
      <c r="G87" s="42">
        <v>0</v>
      </c>
      <c r="H87" s="42"/>
      <c r="I87" s="42"/>
      <c r="J87" s="42">
        <v>0</v>
      </c>
      <c r="K87" s="62" t="e">
        <f t="shared" si="19"/>
        <v>#DIV/0!</v>
      </c>
      <c r="L87" s="62"/>
    </row>
    <row r="88" spans="2:12" x14ac:dyDescent="0.25">
      <c r="B88" s="10"/>
      <c r="C88" s="21"/>
      <c r="D88" s="10"/>
      <c r="E88" s="10">
        <v>3433</v>
      </c>
      <c r="F88" s="51" t="s">
        <v>141</v>
      </c>
      <c r="G88" s="42">
        <v>7001.39</v>
      </c>
      <c r="H88" s="42"/>
      <c r="I88" s="42"/>
      <c r="J88" s="42">
        <v>4330.99</v>
      </c>
      <c r="K88" s="62">
        <f t="shared" si="19"/>
        <v>61.859002283832211</v>
      </c>
      <c r="L88" s="62"/>
    </row>
    <row r="89" spans="2:12" x14ac:dyDescent="0.25">
      <c r="B89" s="10"/>
      <c r="C89" s="10"/>
      <c r="D89" s="10"/>
      <c r="E89" s="10">
        <v>3434</v>
      </c>
      <c r="F89" s="51" t="s">
        <v>142</v>
      </c>
      <c r="G89" s="42">
        <v>0</v>
      </c>
      <c r="H89" s="42"/>
      <c r="I89" s="42"/>
      <c r="J89" s="42">
        <v>0</v>
      </c>
      <c r="K89" s="62" t="e">
        <f t="shared" si="19"/>
        <v>#DIV/0!</v>
      </c>
      <c r="L89" s="62"/>
    </row>
    <row r="90" spans="2:12" s="65" customFormat="1" ht="25.5" x14ac:dyDescent="0.25">
      <c r="B90" s="141"/>
      <c r="C90" s="141">
        <v>37</v>
      </c>
      <c r="D90" s="141"/>
      <c r="E90" s="141"/>
      <c r="F90" s="143" t="s">
        <v>193</v>
      </c>
      <c r="G90" s="139">
        <f>+G91</f>
        <v>18865.39</v>
      </c>
      <c r="H90" s="139">
        <v>21000</v>
      </c>
      <c r="I90" s="139">
        <v>21000</v>
      </c>
      <c r="J90" s="139">
        <f t="shared" ref="J90" si="31">+J91</f>
        <v>16360.03</v>
      </c>
      <c r="K90" s="140">
        <f t="shared" si="19"/>
        <v>86.719808071818292</v>
      </c>
      <c r="L90" s="140">
        <f>J90/I90*100</f>
        <v>77.904904761904774</v>
      </c>
    </row>
    <row r="91" spans="2:12" s="26" customFormat="1" x14ac:dyDescent="0.25">
      <c r="B91" s="145"/>
      <c r="C91" s="145"/>
      <c r="D91" s="145">
        <v>372</v>
      </c>
      <c r="E91" s="145"/>
      <c r="F91" s="151" t="s">
        <v>149</v>
      </c>
      <c r="G91" s="152">
        <f>SUM(G92)</f>
        <v>18865.39</v>
      </c>
      <c r="H91" s="152">
        <f t="shared" ref="H91:J91" si="32">SUM(H92)</f>
        <v>0</v>
      </c>
      <c r="I91" s="152">
        <f t="shared" si="32"/>
        <v>0</v>
      </c>
      <c r="J91" s="152">
        <f t="shared" si="32"/>
        <v>16360.03</v>
      </c>
      <c r="K91" s="140">
        <f t="shared" si="19"/>
        <v>86.719808071818292</v>
      </c>
      <c r="L91" s="149"/>
    </row>
    <row r="92" spans="2:12" x14ac:dyDescent="0.25">
      <c r="B92" s="10"/>
      <c r="C92" s="10"/>
      <c r="D92" s="10"/>
      <c r="E92" s="10">
        <v>3721</v>
      </c>
      <c r="F92" s="51" t="s">
        <v>143</v>
      </c>
      <c r="G92" s="42">
        <v>18865.39</v>
      </c>
      <c r="H92" s="42"/>
      <c r="I92" s="42"/>
      <c r="J92" s="42">
        <v>16360.03</v>
      </c>
      <c r="K92" s="140">
        <f t="shared" si="19"/>
        <v>86.719808071818292</v>
      </c>
      <c r="L92" s="62"/>
    </row>
    <row r="93" spans="2:12" x14ac:dyDescent="0.25">
      <c r="B93" s="203"/>
      <c r="C93" s="205">
        <v>38</v>
      </c>
      <c r="D93" s="205"/>
      <c r="E93" s="205"/>
      <c r="F93" s="206" t="s">
        <v>228</v>
      </c>
      <c r="G93" s="210">
        <v>0</v>
      </c>
      <c r="H93" s="210">
        <v>0</v>
      </c>
      <c r="I93" s="210">
        <v>0</v>
      </c>
      <c r="J93" s="210">
        <f>J94</f>
        <v>0</v>
      </c>
      <c r="K93" s="140" t="e">
        <f t="shared" si="19"/>
        <v>#DIV/0!</v>
      </c>
      <c r="L93" s="204"/>
    </row>
    <row r="94" spans="2:12" x14ac:dyDescent="0.25">
      <c r="B94" s="207"/>
      <c r="C94" s="207"/>
      <c r="D94" s="145">
        <v>383</v>
      </c>
      <c r="E94" s="207"/>
      <c r="F94" s="151" t="s">
        <v>229</v>
      </c>
      <c r="G94" s="208">
        <v>0</v>
      </c>
      <c r="H94" s="208">
        <v>0</v>
      </c>
      <c r="I94" s="208">
        <v>0</v>
      </c>
      <c r="J94" s="208">
        <v>0</v>
      </c>
      <c r="K94" s="153" t="e">
        <f t="shared" si="19"/>
        <v>#DIV/0!</v>
      </c>
      <c r="L94" s="209"/>
    </row>
    <row r="95" spans="2:12" x14ac:dyDescent="0.25">
      <c r="B95" s="10"/>
      <c r="C95" s="10"/>
      <c r="D95" s="10"/>
      <c r="E95" s="10">
        <v>3835</v>
      </c>
      <c r="F95" s="51" t="s">
        <v>227</v>
      </c>
      <c r="G95" s="42">
        <v>0</v>
      </c>
      <c r="H95" s="42">
        <v>0</v>
      </c>
      <c r="I95" s="42">
        <v>0</v>
      </c>
      <c r="J95" s="42">
        <v>0</v>
      </c>
      <c r="K95" s="140" t="e">
        <f t="shared" si="19"/>
        <v>#DIV/0!</v>
      </c>
      <c r="L95" s="62"/>
    </row>
    <row r="96" spans="2:12" s="65" customFormat="1" x14ac:dyDescent="0.25">
      <c r="B96" s="134">
        <v>4</v>
      </c>
      <c r="C96" s="134"/>
      <c r="D96" s="134"/>
      <c r="E96" s="134"/>
      <c r="F96" s="135" t="s">
        <v>12</v>
      </c>
      <c r="G96" s="132">
        <f>+G97+G105+G118</f>
        <v>394332.88999999996</v>
      </c>
      <c r="H96" s="132">
        <f t="shared" ref="H96:J96" si="33">+H97+H105+H118</f>
        <v>588438.63</v>
      </c>
      <c r="I96" s="132">
        <f t="shared" si="33"/>
        <v>618438.63</v>
      </c>
      <c r="J96" s="132">
        <f t="shared" si="33"/>
        <v>700581.55</v>
      </c>
      <c r="K96" s="133">
        <f t="shared" si="19"/>
        <v>177.66246939229444</v>
      </c>
      <c r="L96" s="133">
        <f>J96/I96*100</f>
        <v>113.28230741342922</v>
      </c>
    </row>
    <row r="97" spans="2:12" s="65" customFormat="1" x14ac:dyDescent="0.25">
      <c r="B97" s="138"/>
      <c r="C97" s="138">
        <v>41</v>
      </c>
      <c r="D97" s="138"/>
      <c r="E97" s="138"/>
      <c r="F97" s="144" t="s">
        <v>13</v>
      </c>
      <c r="G97" s="139">
        <f>+G98</f>
        <v>0</v>
      </c>
      <c r="H97" s="139">
        <f t="shared" ref="H97:I97" si="34">+H98</f>
        <v>0</v>
      </c>
      <c r="I97" s="139">
        <f t="shared" si="34"/>
        <v>0</v>
      </c>
      <c r="J97" s="139">
        <f t="shared" ref="J97" si="35">+J98</f>
        <v>0</v>
      </c>
      <c r="K97" s="140" t="e">
        <f t="shared" ref="K97:K115" si="36">J97/G97*100</f>
        <v>#DIV/0!</v>
      </c>
      <c r="L97" s="140"/>
    </row>
    <row r="98" spans="2:12" s="26" customFormat="1" x14ac:dyDescent="0.25">
      <c r="B98" s="147"/>
      <c r="C98" s="147"/>
      <c r="D98" s="145">
        <v>412</v>
      </c>
      <c r="E98" s="145"/>
      <c r="F98" s="145" t="s">
        <v>158</v>
      </c>
      <c r="G98" s="152">
        <f>SUM(G99:G104)</f>
        <v>0</v>
      </c>
      <c r="H98" s="152"/>
      <c r="I98" s="152">
        <f t="shared" ref="I98:J98" si="37">SUM(I99:I104)</f>
        <v>0</v>
      </c>
      <c r="J98" s="152">
        <f t="shared" si="37"/>
        <v>0</v>
      </c>
      <c r="K98" s="153" t="e">
        <f t="shared" si="36"/>
        <v>#DIV/0!</v>
      </c>
      <c r="L98" s="149"/>
    </row>
    <row r="99" spans="2:12" x14ac:dyDescent="0.25">
      <c r="B99" s="13"/>
      <c r="C99" s="13"/>
      <c r="D99" s="10"/>
      <c r="E99" s="10">
        <v>4121</v>
      </c>
      <c r="F99" s="10" t="s">
        <v>159</v>
      </c>
      <c r="G99" s="42">
        <v>0</v>
      </c>
      <c r="H99" s="42"/>
      <c r="I99" s="77"/>
      <c r="J99" s="42">
        <v>0</v>
      </c>
      <c r="K99" s="62" t="e">
        <f t="shared" si="36"/>
        <v>#DIV/0!</v>
      </c>
      <c r="L99" s="62"/>
    </row>
    <row r="100" spans="2:12" x14ac:dyDescent="0.25">
      <c r="B100" s="13"/>
      <c r="C100" s="13"/>
      <c r="D100" s="10"/>
      <c r="E100" s="10">
        <v>4122</v>
      </c>
      <c r="F100" s="10" t="s">
        <v>160</v>
      </c>
      <c r="G100" s="42">
        <v>0</v>
      </c>
      <c r="H100" s="42"/>
      <c r="I100" s="77"/>
      <c r="J100" s="42">
        <v>0</v>
      </c>
      <c r="K100" s="62" t="e">
        <f t="shared" si="36"/>
        <v>#DIV/0!</v>
      </c>
      <c r="L100" s="62"/>
    </row>
    <row r="101" spans="2:12" x14ac:dyDescent="0.25">
      <c r="B101" s="13"/>
      <c r="C101" s="13"/>
      <c r="D101" s="10"/>
      <c r="E101" s="10">
        <v>4123</v>
      </c>
      <c r="F101" s="10" t="s">
        <v>161</v>
      </c>
      <c r="G101" s="42">
        <v>0</v>
      </c>
      <c r="H101" s="42"/>
      <c r="I101" s="77"/>
      <c r="J101" s="42">
        <v>0</v>
      </c>
      <c r="K101" s="62" t="e">
        <f t="shared" si="36"/>
        <v>#DIV/0!</v>
      </c>
      <c r="L101" s="62"/>
    </row>
    <row r="102" spans="2:12" x14ac:dyDescent="0.25">
      <c r="B102" s="13"/>
      <c r="C102" s="13"/>
      <c r="D102" s="10"/>
      <c r="E102" s="10">
        <v>4124</v>
      </c>
      <c r="F102" s="10" t="s">
        <v>162</v>
      </c>
      <c r="G102" s="42">
        <v>0</v>
      </c>
      <c r="H102" s="42"/>
      <c r="I102" s="77"/>
      <c r="J102" s="42">
        <v>0</v>
      </c>
      <c r="K102" s="62" t="e">
        <f t="shared" si="36"/>
        <v>#DIV/0!</v>
      </c>
      <c r="L102" s="62"/>
    </row>
    <row r="103" spans="2:12" x14ac:dyDescent="0.25">
      <c r="B103" s="13"/>
      <c r="C103" s="13"/>
      <c r="D103" s="10"/>
      <c r="E103" s="10">
        <v>4125</v>
      </c>
      <c r="F103" s="10" t="s">
        <v>163</v>
      </c>
      <c r="G103" s="42">
        <v>0</v>
      </c>
      <c r="H103" s="42"/>
      <c r="I103" s="77"/>
      <c r="J103" s="42">
        <v>0</v>
      </c>
      <c r="K103" s="62" t="e">
        <f t="shared" si="36"/>
        <v>#DIV/0!</v>
      </c>
      <c r="L103" s="62"/>
    </row>
    <row r="104" spans="2:12" x14ac:dyDescent="0.25">
      <c r="B104" s="13"/>
      <c r="C104" s="13"/>
      <c r="D104" s="10"/>
      <c r="E104" s="10">
        <v>4126</v>
      </c>
      <c r="F104" s="10" t="s">
        <v>164</v>
      </c>
      <c r="G104" s="42">
        <v>0</v>
      </c>
      <c r="H104" s="42"/>
      <c r="I104" s="77"/>
      <c r="J104" s="42">
        <v>0</v>
      </c>
      <c r="K104" s="62" t="e">
        <f t="shared" si="36"/>
        <v>#DIV/0!</v>
      </c>
      <c r="L104" s="62"/>
    </row>
    <row r="105" spans="2:12" s="65" customFormat="1" x14ac:dyDescent="0.25">
      <c r="B105" s="138"/>
      <c r="C105" s="138">
        <v>42</v>
      </c>
      <c r="D105" s="138"/>
      <c r="E105" s="138"/>
      <c r="F105" s="144" t="s">
        <v>13</v>
      </c>
      <c r="G105" s="139">
        <f t="shared" ref="G105" si="38">G106+G114+G116</f>
        <v>341422.88999999996</v>
      </c>
      <c r="H105" s="139">
        <v>488438.63</v>
      </c>
      <c r="I105" s="139">
        <v>290216.73</v>
      </c>
      <c r="J105" s="139">
        <f>J106+J114+J116</f>
        <v>258315.18000000002</v>
      </c>
      <c r="K105" s="140">
        <f t="shared" si="36"/>
        <v>75.658424659225403</v>
      </c>
      <c r="L105" s="140">
        <f>J105/I105*100</f>
        <v>89.007680570310342</v>
      </c>
    </row>
    <row r="106" spans="2:12" s="26" customFormat="1" x14ac:dyDescent="0.25">
      <c r="B106" s="147"/>
      <c r="C106" s="147"/>
      <c r="D106" s="145">
        <v>422</v>
      </c>
      <c r="E106" s="145"/>
      <c r="F106" s="145" t="s">
        <v>150</v>
      </c>
      <c r="G106" s="152">
        <f>SUM(G107:G113)</f>
        <v>286364.53999999998</v>
      </c>
      <c r="H106" s="152">
        <f t="shared" ref="H106:J106" si="39">SUM(H107:H113)</f>
        <v>0</v>
      </c>
      <c r="I106" s="152">
        <f t="shared" si="39"/>
        <v>0</v>
      </c>
      <c r="J106" s="152">
        <f t="shared" si="39"/>
        <v>225395.64</v>
      </c>
      <c r="K106" s="149">
        <f t="shared" si="36"/>
        <v>78.709340199732836</v>
      </c>
      <c r="L106" s="149"/>
    </row>
    <row r="107" spans="2:12" x14ac:dyDescent="0.25">
      <c r="B107" s="13"/>
      <c r="C107" s="13"/>
      <c r="D107" s="10"/>
      <c r="E107" s="10">
        <v>4221</v>
      </c>
      <c r="F107" s="10" t="s">
        <v>151</v>
      </c>
      <c r="G107" s="42">
        <v>20800.88</v>
      </c>
      <c r="H107" s="42"/>
      <c r="I107" s="77"/>
      <c r="J107" s="42">
        <v>25683.73</v>
      </c>
      <c r="K107" s="63">
        <f t="shared" si="36"/>
        <v>123.47424724338585</v>
      </c>
      <c r="L107" s="62"/>
    </row>
    <row r="108" spans="2:12" x14ac:dyDescent="0.25">
      <c r="B108" s="13"/>
      <c r="C108" s="13"/>
      <c r="D108" s="10"/>
      <c r="E108" s="10">
        <v>4222</v>
      </c>
      <c r="F108" s="10" t="s">
        <v>152</v>
      </c>
      <c r="G108" s="42">
        <v>0</v>
      </c>
      <c r="H108" s="42"/>
      <c r="I108" s="77"/>
      <c r="J108" s="42">
        <v>252.51</v>
      </c>
      <c r="K108" s="63" t="e">
        <f t="shared" si="36"/>
        <v>#DIV/0!</v>
      </c>
      <c r="L108" s="62"/>
    </row>
    <row r="109" spans="2:12" x14ac:dyDescent="0.25">
      <c r="B109" s="13"/>
      <c r="C109" s="13"/>
      <c r="D109" s="10"/>
      <c r="E109" s="10">
        <v>4223</v>
      </c>
      <c r="F109" s="10" t="s">
        <v>153</v>
      </c>
      <c r="G109" s="42">
        <v>18490.8</v>
      </c>
      <c r="H109" s="42"/>
      <c r="I109" s="77"/>
      <c r="J109" s="42">
        <v>21830.25</v>
      </c>
      <c r="K109" s="63">
        <f t="shared" si="36"/>
        <v>118.06006230125251</v>
      </c>
      <c r="L109" s="62"/>
    </row>
    <row r="110" spans="2:12" x14ac:dyDescent="0.25">
      <c r="B110" s="13"/>
      <c r="C110" s="13"/>
      <c r="D110" s="10"/>
      <c r="E110" s="10">
        <v>4224</v>
      </c>
      <c r="F110" s="10" t="s">
        <v>154</v>
      </c>
      <c r="G110" s="42">
        <v>120266.4</v>
      </c>
      <c r="H110" s="42"/>
      <c r="I110" s="77"/>
      <c r="J110" s="42">
        <v>90475.3</v>
      </c>
      <c r="K110" s="63">
        <f t="shared" si="36"/>
        <v>75.229074787305521</v>
      </c>
      <c r="L110" s="62"/>
    </row>
    <row r="111" spans="2:12" x14ac:dyDescent="0.25">
      <c r="B111" s="13"/>
      <c r="C111" s="13"/>
      <c r="D111" s="10"/>
      <c r="E111" s="10">
        <v>4225</v>
      </c>
      <c r="F111" s="10" t="s">
        <v>155</v>
      </c>
      <c r="G111" s="42">
        <v>0</v>
      </c>
      <c r="H111" s="42">
        <v>0</v>
      </c>
      <c r="I111" s="42">
        <v>0</v>
      </c>
      <c r="J111" s="42">
        <v>0</v>
      </c>
      <c r="K111" s="63" t="e">
        <f t="shared" si="36"/>
        <v>#DIV/0!</v>
      </c>
      <c r="L111" s="62"/>
    </row>
    <row r="112" spans="2:12" x14ac:dyDescent="0.25">
      <c r="B112" s="13"/>
      <c r="C112" s="13"/>
      <c r="D112" s="10"/>
      <c r="E112" s="10">
        <v>4226</v>
      </c>
      <c r="F112" s="10" t="s">
        <v>156</v>
      </c>
      <c r="G112" s="42">
        <v>0</v>
      </c>
      <c r="H112" s="42">
        <v>0</v>
      </c>
      <c r="I112" s="42">
        <v>0</v>
      </c>
      <c r="J112" s="42">
        <v>0</v>
      </c>
      <c r="K112" s="63" t="e">
        <f t="shared" si="36"/>
        <v>#DIV/0!</v>
      </c>
      <c r="L112" s="62"/>
    </row>
    <row r="113" spans="2:12" x14ac:dyDescent="0.25">
      <c r="B113" s="13"/>
      <c r="C113" s="13"/>
      <c r="D113" s="10"/>
      <c r="E113" s="10">
        <v>4227</v>
      </c>
      <c r="F113" s="10" t="s">
        <v>157</v>
      </c>
      <c r="G113" s="42">
        <v>126806.46</v>
      </c>
      <c r="H113" s="42"/>
      <c r="I113" s="77"/>
      <c r="J113" s="42">
        <v>87153.85</v>
      </c>
      <c r="K113" s="63">
        <f t="shared" si="36"/>
        <v>68.729818654349316</v>
      </c>
      <c r="L113" s="62"/>
    </row>
    <row r="114" spans="2:12" x14ac:dyDescent="0.25">
      <c r="B114" s="176"/>
      <c r="C114" s="176"/>
      <c r="D114" s="145">
        <v>423</v>
      </c>
      <c r="E114" s="145"/>
      <c r="F114" s="145" t="s">
        <v>219</v>
      </c>
      <c r="G114" s="152">
        <f>G115</f>
        <v>49933.35</v>
      </c>
      <c r="H114" s="152">
        <f t="shared" ref="H114:J114" si="40">H115</f>
        <v>0</v>
      </c>
      <c r="I114" s="152">
        <f t="shared" si="40"/>
        <v>0</v>
      </c>
      <c r="J114" s="152">
        <f t="shared" si="40"/>
        <v>32919.54</v>
      </c>
      <c r="K114" s="149">
        <f t="shared" si="36"/>
        <v>65.926960638531156</v>
      </c>
      <c r="L114" s="149"/>
    </row>
    <row r="115" spans="2:12" x14ac:dyDescent="0.25">
      <c r="B115" s="13"/>
      <c r="C115" s="13"/>
      <c r="D115" s="11"/>
      <c r="E115" s="10">
        <v>4231</v>
      </c>
      <c r="F115" s="10" t="s">
        <v>220</v>
      </c>
      <c r="G115" s="42">
        <v>49933.35</v>
      </c>
      <c r="H115" s="42"/>
      <c r="I115" s="77"/>
      <c r="J115" s="42">
        <v>32919.54</v>
      </c>
      <c r="K115" s="63">
        <f t="shared" si="36"/>
        <v>65.926960638531156</v>
      </c>
      <c r="L115" s="62"/>
    </row>
    <row r="116" spans="2:12" s="26" customFormat="1" x14ac:dyDescent="0.25">
      <c r="B116" s="147"/>
      <c r="C116" s="147"/>
      <c r="D116" s="145">
        <v>426</v>
      </c>
      <c r="E116" s="145"/>
      <c r="F116" s="145" t="s">
        <v>182</v>
      </c>
      <c r="G116" s="152">
        <f>G117</f>
        <v>5125</v>
      </c>
      <c r="H116" s="152">
        <f t="shared" ref="H116:J116" si="41">H117</f>
        <v>0</v>
      </c>
      <c r="I116" s="152">
        <f t="shared" si="41"/>
        <v>0</v>
      </c>
      <c r="J116" s="152">
        <f t="shared" si="41"/>
        <v>0</v>
      </c>
      <c r="K116" s="153">
        <f t="shared" ref="K116:K122" si="42">J116/G116*100</f>
        <v>0</v>
      </c>
      <c r="L116" s="149"/>
    </row>
    <row r="117" spans="2:12" x14ac:dyDescent="0.25">
      <c r="B117" s="13"/>
      <c r="C117" s="13"/>
      <c r="D117" s="10"/>
      <c r="E117" s="10">
        <v>4262</v>
      </c>
      <c r="F117" s="10" t="s">
        <v>181</v>
      </c>
      <c r="G117" s="42">
        <v>5125</v>
      </c>
      <c r="H117" s="42"/>
      <c r="I117" s="77"/>
      <c r="J117" s="42">
        <v>0</v>
      </c>
      <c r="K117" s="62">
        <f t="shared" si="42"/>
        <v>0</v>
      </c>
      <c r="L117" s="62"/>
    </row>
    <row r="118" spans="2:12" x14ac:dyDescent="0.25">
      <c r="B118" s="138"/>
      <c r="C118" s="138">
        <v>45</v>
      </c>
      <c r="D118" s="138"/>
      <c r="E118" s="138"/>
      <c r="F118" s="144" t="s">
        <v>190</v>
      </c>
      <c r="G118" s="139">
        <f>+G119+G121</f>
        <v>52910</v>
      </c>
      <c r="H118" s="139">
        <v>100000</v>
      </c>
      <c r="I118" s="139">
        <v>328221.90000000002</v>
      </c>
      <c r="J118" s="139">
        <f>+J119+J121</f>
        <v>442266.37</v>
      </c>
      <c r="K118" s="140">
        <f t="shared" si="42"/>
        <v>835.88427518427523</v>
      </c>
      <c r="L118" s="140">
        <f>J118/I118*100</f>
        <v>134.74614887062683</v>
      </c>
    </row>
    <row r="119" spans="2:12" x14ac:dyDescent="0.25">
      <c r="B119" s="147"/>
      <c r="C119" s="147"/>
      <c r="D119" s="145">
        <v>451</v>
      </c>
      <c r="E119" s="145"/>
      <c r="F119" s="145" t="s">
        <v>192</v>
      </c>
      <c r="G119" s="152">
        <f>G120</f>
        <v>52910</v>
      </c>
      <c r="H119" s="152">
        <f t="shared" ref="H119:J119" si="43">H120</f>
        <v>0</v>
      </c>
      <c r="I119" s="152">
        <f t="shared" si="43"/>
        <v>0</v>
      </c>
      <c r="J119" s="152">
        <f t="shared" si="43"/>
        <v>442266.37</v>
      </c>
      <c r="K119" s="149">
        <f t="shared" si="42"/>
        <v>835.88427518427523</v>
      </c>
      <c r="L119" s="149"/>
    </row>
    <row r="120" spans="2:12" x14ac:dyDescent="0.25">
      <c r="B120" s="13"/>
      <c r="C120" s="13"/>
      <c r="D120" s="10"/>
      <c r="E120" s="10">
        <v>4511</v>
      </c>
      <c r="F120" s="10" t="s">
        <v>192</v>
      </c>
      <c r="G120" s="42">
        <v>52910</v>
      </c>
      <c r="H120" s="42"/>
      <c r="I120" s="77"/>
      <c r="J120" s="42">
        <v>442266.37</v>
      </c>
      <c r="K120" s="63">
        <f t="shared" si="42"/>
        <v>835.88427518427523</v>
      </c>
      <c r="L120" s="62"/>
    </row>
    <row r="121" spans="2:12" x14ac:dyDescent="0.25">
      <c r="B121" s="147"/>
      <c r="C121" s="147"/>
      <c r="D121" s="145">
        <v>454</v>
      </c>
      <c r="E121" s="145"/>
      <c r="F121" s="145" t="s">
        <v>191</v>
      </c>
      <c r="G121" s="152">
        <f>G122</f>
        <v>0</v>
      </c>
      <c r="H121" s="152">
        <f t="shared" ref="H121:J121" si="44">H122</f>
        <v>0</v>
      </c>
      <c r="I121" s="152">
        <f t="shared" si="44"/>
        <v>0</v>
      </c>
      <c r="J121" s="152">
        <f t="shared" si="44"/>
        <v>0</v>
      </c>
      <c r="K121" s="149" t="e">
        <f t="shared" si="42"/>
        <v>#DIV/0!</v>
      </c>
      <c r="L121" s="149"/>
    </row>
    <row r="122" spans="2:12" x14ac:dyDescent="0.25">
      <c r="B122" s="13"/>
      <c r="C122" s="13"/>
      <c r="D122" s="10"/>
      <c r="E122" s="10">
        <v>4541</v>
      </c>
      <c r="F122" s="10" t="s">
        <v>191</v>
      </c>
      <c r="G122" s="42">
        <v>0</v>
      </c>
      <c r="H122" s="42"/>
      <c r="I122" s="77"/>
      <c r="J122" s="42">
        <v>0</v>
      </c>
      <c r="K122" s="63" t="e">
        <f t="shared" si="42"/>
        <v>#DIV/0!</v>
      </c>
      <c r="L122" s="62"/>
    </row>
    <row r="123" spans="2:12" ht="45" customHeight="1" x14ac:dyDescent="0.25">
      <c r="B123" s="231" t="s">
        <v>15</v>
      </c>
      <c r="C123" s="232"/>
      <c r="D123" s="232"/>
      <c r="E123" s="232"/>
      <c r="F123" s="233"/>
      <c r="G123" s="49" t="s">
        <v>221</v>
      </c>
      <c r="H123" s="49" t="s">
        <v>222</v>
      </c>
      <c r="I123" s="49" t="s">
        <v>223</v>
      </c>
      <c r="J123" s="49" t="s">
        <v>245</v>
      </c>
      <c r="K123" s="49" t="s">
        <v>225</v>
      </c>
      <c r="L123" s="49" t="s">
        <v>224</v>
      </c>
    </row>
    <row r="124" spans="2:12" x14ac:dyDescent="0.25">
      <c r="B124" s="234">
        <v>1</v>
      </c>
      <c r="C124" s="235"/>
      <c r="D124" s="235"/>
      <c r="E124" s="235"/>
      <c r="F124" s="236"/>
      <c r="G124" s="50">
        <v>2</v>
      </c>
      <c r="H124" s="50">
        <v>3</v>
      </c>
      <c r="I124" s="50">
        <v>4</v>
      </c>
      <c r="J124" s="50">
        <v>5</v>
      </c>
      <c r="K124" s="60" t="s">
        <v>84</v>
      </c>
      <c r="L124" s="50" t="s">
        <v>83</v>
      </c>
    </row>
    <row r="125" spans="2:12" x14ac:dyDescent="0.25">
      <c r="B125" s="21"/>
      <c r="C125" s="21">
        <v>92</v>
      </c>
      <c r="D125" s="54"/>
      <c r="E125" s="54"/>
      <c r="F125" s="9" t="s">
        <v>82</v>
      </c>
      <c r="G125" s="56">
        <f>G126</f>
        <v>0</v>
      </c>
      <c r="H125" s="56">
        <f t="shared" ref="H125" si="45">H126</f>
        <v>0</v>
      </c>
      <c r="I125" s="78">
        <v>64275.72</v>
      </c>
      <c r="J125" s="56">
        <v>0</v>
      </c>
      <c r="K125" s="57" t="e">
        <f>I125/H125*100</f>
        <v>#DIV/0!</v>
      </c>
      <c r="L125" s="57">
        <f>J125/I125*100</f>
        <v>0</v>
      </c>
    </row>
    <row r="126" spans="2:12" x14ac:dyDescent="0.25">
      <c r="B126" s="11"/>
      <c r="C126" s="54"/>
      <c r="D126" s="11">
        <v>922</v>
      </c>
      <c r="E126" s="11"/>
      <c r="F126" s="15" t="s">
        <v>165</v>
      </c>
      <c r="G126" s="55">
        <v>0</v>
      </c>
      <c r="H126" s="55">
        <v>0</v>
      </c>
      <c r="I126" s="78">
        <v>64275.72</v>
      </c>
      <c r="J126" s="55">
        <v>0</v>
      </c>
      <c r="K126" s="63" t="e">
        <f t="shared" ref="K126:K128" si="46">J126/G126*100</f>
        <v>#DIV/0!</v>
      </c>
      <c r="L126" s="59"/>
    </row>
    <row r="127" spans="2:12" x14ac:dyDescent="0.25">
      <c r="B127" s="10"/>
      <c r="C127" s="21"/>
      <c r="D127" s="10"/>
      <c r="E127" s="10">
        <v>9221</v>
      </c>
      <c r="F127" s="13" t="s">
        <v>166</v>
      </c>
      <c r="G127" s="53">
        <v>0</v>
      </c>
      <c r="H127" s="78">
        <v>0</v>
      </c>
      <c r="I127" s="78">
        <v>64275.72</v>
      </c>
      <c r="J127" s="78">
        <v>0</v>
      </c>
      <c r="K127" s="62" t="e">
        <f t="shared" si="46"/>
        <v>#DIV/0!</v>
      </c>
      <c r="L127" s="58"/>
    </row>
    <row r="128" spans="2:12" x14ac:dyDescent="0.25">
      <c r="B128" s="237" t="s">
        <v>169</v>
      </c>
      <c r="C128" s="238"/>
      <c r="D128" s="238"/>
      <c r="E128" s="238"/>
      <c r="F128" s="239"/>
      <c r="G128" s="37">
        <f>+G125+G40</f>
        <v>11307004.440000001</v>
      </c>
      <c r="H128" s="37">
        <f>+H125+H40</f>
        <v>10794750.180000002</v>
      </c>
      <c r="I128" s="37">
        <f>+I125+I40</f>
        <v>11629297.900000002</v>
      </c>
      <c r="J128" s="37">
        <f>+J125+J40</f>
        <v>11998223.77</v>
      </c>
      <c r="K128" s="74">
        <f t="shared" si="46"/>
        <v>106.11319588373662</v>
      </c>
      <c r="L128" s="75">
        <f t="shared" ref="L128" si="47">J128/I128*100</f>
        <v>103.17238300344853</v>
      </c>
    </row>
    <row r="129" spans="7:10" x14ac:dyDescent="0.25">
      <c r="G129" s="36"/>
    </row>
    <row r="130" spans="7:10" x14ac:dyDescent="0.25">
      <c r="J130" s="36" t="s">
        <v>226</v>
      </c>
    </row>
    <row r="131" spans="7:10" x14ac:dyDescent="0.25">
      <c r="G131" s="36"/>
      <c r="J131" s="36"/>
    </row>
  </sheetData>
  <protectedRanges>
    <protectedRange algorithmName="SHA-512" hashValue="R8frfBQ/MhInQYm+jLEgMwgPwCkrGPIUaxyIFLRSCn/+fIsUU6bmJDax/r7gTh2PEAEvgODYwg0rRRjqSM/oww==" saltValue="tbZzHO5lCNHCDH5y3XGZag==" spinCount="100000" sqref="F47" name="Range1_1_2"/>
    <protectedRange algorithmName="SHA-512" hashValue="R8frfBQ/MhInQYm+jLEgMwgPwCkrGPIUaxyIFLRSCn/+fIsUU6bmJDax/r7gTh2PEAEvgODYwg0rRRjqSM/oww==" saltValue="tbZzHO5lCNHCDH5y3XGZag==" spinCount="100000" sqref="J46" name="Range1_1_3"/>
    <protectedRange algorithmName="SHA-512" hashValue="R8frfBQ/MhInQYm+jLEgMwgPwCkrGPIUaxyIFLRSCn/+fIsUU6bmJDax/r7gTh2PEAEvgODYwg0rRRjqSM/oww==" saltValue="tbZzHO5lCNHCDH5y3XGZag==" spinCount="100000" sqref="E49:F49" name="Range1_1_5"/>
    <protectedRange algorithmName="SHA-512" hashValue="R8frfBQ/MhInQYm+jLEgMwgPwCkrGPIUaxyIFLRSCn/+fIsUU6bmJDax/r7gTh2PEAEvgODYwg0rRRjqSM/oww==" saltValue="tbZzHO5lCNHCDH5y3XGZag==" spinCount="100000" sqref="J92:J95" name="Range1_1_9"/>
  </protectedRanges>
  <mergeCells count="14">
    <mergeCell ref="B128:F128"/>
    <mergeCell ref="B39:F39"/>
    <mergeCell ref="B6:F6"/>
    <mergeCell ref="B38:F38"/>
    <mergeCell ref="B5:F5"/>
    <mergeCell ref="B31:F31"/>
    <mergeCell ref="B32:F32"/>
    <mergeCell ref="B1:L1"/>
    <mergeCell ref="B2:L2"/>
    <mergeCell ref="B3:L3"/>
    <mergeCell ref="B123:F123"/>
    <mergeCell ref="B124:F124"/>
    <mergeCell ref="B36:F36"/>
    <mergeCell ref="B4:L4"/>
  </mergeCells>
  <pageMargins left="0.7" right="0.7" top="0.75" bottom="0.75" header="0.3" footer="0.3"/>
  <pageSetup paperSize="9" scale="82" fitToHeight="0" orientation="landscape" r:id="rId1"/>
  <rowBreaks count="3" manualBreakCount="3">
    <brk id="36" min="1" max="11" man="1"/>
    <brk id="74" min="1" max="11" man="1"/>
    <brk id="122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8"/>
  <sheetViews>
    <sheetView zoomScaleNormal="100" workbookViewId="0">
      <selection activeCell="G28" sqref="G28"/>
    </sheetView>
  </sheetViews>
  <sheetFormatPr defaultRowHeight="15" x14ac:dyDescent="0.25"/>
  <cols>
    <col min="1" max="1" width="3.42578125" customWidth="1"/>
    <col min="2" max="2" width="6.7109375" bestFit="1" customWidth="1"/>
    <col min="3" max="3" width="46.5703125" customWidth="1"/>
    <col min="4" max="4" width="13.42578125" customWidth="1"/>
    <col min="5" max="5" width="14.5703125" bestFit="1" customWidth="1"/>
    <col min="6" max="6" width="13.28515625" customWidth="1"/>
    <col min="7" max="7" width="14.42578125" bestFit="1" customWidth="1"/>
    <col min="8" max="8" width="10.140625" style="174" bestFit="1" customWidth="1"/>
    <col min="9" max="9" width="14" style="174" customWidth="1"/>
  </cols>
  <sheetData>
    <row r="1" spans="2:10" ht="19.5" customHeight="1" x14ac:dyDescent="0.25">
      <c r="B1" s="46"/>
      <c r="C1" s="46"/>
      <c r="D1" s="46"/>
      <c r="E1" s="46"/>
      <c r="F1" s="46"/>
      <c r="G1" s="46"/>
      <c r="H1" s="169"/>
      <c r="I1" s="169"/>
      <c r="J1" s="46"/>
    </row>
    <row r="2" spans="2:10" ht="15.75" customHeight="1" x14ac:dyDescent="0.25">
      <c r="B2" s="219" t="s">
        <v>239</v>
      </c>
      <c r="C2" s="219"/>
      <c r="D2" s="219"/>
      <c r="E2" s="219"/>
      <c r="F2" s="219"/>
      <c r="G2" s="219"/>
      <c r="H2" s="219"/>
      <c r="I2" s="219"/>
    </row>
    <row r="3" spans="2:10" ht="15.75" customHeight="1" x14ac:dyDescent="0.25">
      <c r="B3" s="219"/>
      <c r="C3" s="219"/>
      <c r="D3" s="219"/>
      <c r="E3" s="219"/>
      <c r="F3" s="219"/>
      <c r="G3" s="219"/>
      <c r="H3" s="219"/>
      <c r="I3" s="219"/>
    </row>
    <row r="4" spans="2:10" ht="18" x14ac:dyDescent="0.25">
      <c r="B4" s="3"/>
      <c r="C4" s="3"/>
      <c r="D4" s="3"/>
      <c r="E4" s="3"/>
      <c r="F4" s="3"/>
      <c r="G4" s="4"/>
      <c r="H4" s="175"/>
      <c r="I4" s="120" t="s">
        <v>33</v>
      </c>
    </row>
    <row r="5" spans="2:10" ht="38.25" x14ac:dyDescent="0.25">
      <c r="B5" s="49" t="s">
        <v>7</v>
      </c>
      <c r="C5" s="52" t="s">
        <v>3</v>
      </c>
      <c r="D5" s="52" t="s">
        <v>221</v>
      </c>
      <c r="E5" s="49" t="s">
        <v>222</v>
      </c>
      <c r="F5" s="49" t="s">
        <v>223</v>
      </c>
      <c r="G5" s="49" t="s">
        <v>245</v>
      </c>
      <c r="H5" s="49" t="s">
        <v>225</v>
      </c>
      <c r="I5" s="49" t="s">
        <v>224</v>
      </c>
    </row>
    <row r="6" spans="2:10" x14ac:dyDescent="0.25">
      <c r="B6" s="234"/>
      <c r="C6" s="236"/>
      <c r="D6" s="50">
        <v>2</v>
      </c>
      <c r="E6" s="50">
        <v>3</v>
      </c>
      <c r="F6" s="50">
        <v>4</v>
      </c>
      <c r="G6" s="50">
        <v>5</v>
      </c>
      <c r="H6" s="50" t="s">
        <v>84</v>
      </c>
      <c r="I6" s="50" t="s">
        <v>83</v>
      </c>
    </row>
    <row r="7" spans="2:10" s="65" customFormat="1" x14ac:dyDescent="0.25">
      <c r="B7" s="83"/>
      <c r="C7" s="83" t="s">
        <v>167</v>
      </c>
      <c r="D7" s="84">
        <f>+D8+D12+D14+D16+D18</f>
        <v>10820939.000000002</v>
      </c>
      <c r="E7" s="84">
        <f>+E8+E12+E14+E16+E18</f>
        <v>10794750.18</v>
      </c>
      <c r="F7" s="84">
        <f>+F8+F12+F14+F16+F18</f>
        <v>11565022.18</v>
      </c>
      <c r="G7" s="84">
        <f>+G8+G12+G14+G16+G18</f>
        <v>12318474.559999999</v>
      </c>
      <c r="H7" s="170">
        <f>G7/D7*100</f>
        <v>113.83923853558362</v>
      </c>
      <c r="I7" s="170">
        <f>G7/F7*100</f>
        <v>106.51492377855516</v>
      </c>
    </row>
    <row r="8" spans="2:10" x14ac:dyDescent="0.25">
      <c r="B8" s="177"/>
      <c r="C8" s="178" t="s">
        <v>86</v>
      </c>
      <c r="D8" s="179">
        <f>SUM(D9:D11)</f>
        <v>6247497.79</v>
      </c>
      <c r="E8" s="179">
        <f t="shared" ref="E8:G8" si="0">SUM(E9:E11)</f>
        <v>5692750.1799999997</v>
      </c>
      <c r="F8" s="179">
        <f t="shared" si="0"/>
        <v>6463022.1799999997</v>
      </c>
      <c r="G8" s="179">
        <f t="shared" si="0"/>
        <v>6812086.71</v>
      </c>
      <c r="H8" s="180">
        <f t="shared" ref="H8:H19" si="1">G8/D8*100</f>
        <v>109.03704073179033</v>
      </c>
      <c r="I8" s="180">
        <f t="shared" ref="I8:I44" si="2">G8/F8*100</f>
        <v>105.40094897214169</v>
      </c>
    </row>
    <row r="9" spans="2:10" s="26" customFormat="1" x14ac:dyDescent="0.25">
      <c r="B9" s="87">
        <v>11</v>
      </c>
      <c r="C9" s="85" t="s">
        <v>51</v>
      </c>
      <c r="D9" s="55">
        <v>1828455.5</v>
      </c>
      <c r="E9" s="55">
        <v>1828575</v>
      </c>
      <c r="F9" s="55">
        <v>2568847</v>
      </c>
      <c r="G9" s="55">
        <v>2568540.25</v>
      </c>
      <c r="H9" s="172">
        <f t="shared" si="1"/>
        <v>140.47595087766697</v>
      </c>
      <c r="I9" s="172">
        <f t="shared" si="2"/>
        <v>99.988058845077191</v>
      </c>
    </row>
    <row r="10" spans="2:10" s="26" customFormat="1" x14ac:dyDescent="0.25">
      <c r="B10" s="87" t="s">
        <v>215</v>
      </c>
      <c r="C10" s="85" t="s">
        <v>9</v>
      </c>
      <c r="D10" s="55">
        <v>4387167.29</v>
      </c>
      <c r="E10" s="55">
        <v>3864175.18</v>
      </c>
      <c r="F10" s="55">
        <v>3894175.18</v>
      </c>
      <c r="G10" s="55">
        <v>4243546.46</v>
      </c>
      <c r="H10" s="172">
        <f t="shared" si="1"/>
        <v>96.726342523400788</v>
      </c>
      <c r="I10" s="172">
        <f t="shared" si="2"/>
        <v>108.97163748036624</v>
      </c>
    </row>
    <row r="11" spans="2:10" s="26" customFormat="1" x14ac:dyDescent="0.25">
      <c r="B11" s="155" t="s">
        <v>215</v>
      </c>
      <c r="C11" s="85" t="s">
        <v>194</v>
      </c>
      <c r="D11" s="55">
        <v>31875</v>
      </c>
      <c r="E11" s="55">
        <v>0</v>
      </c>
      <c r="F11" s="55">
        <v>0</v>
      </c>
      <c r="G11" s="55">
        <v>0</v>
      </c>
      <c r="H11" s="172">
        <f t="shared" si="1"/>
        <v>0</v>
      </c>
      <c r="I11" s="172" t="e">
        <f t="shared" si="2"/>
        <v>#DIV/0!</v>
      </c>
    </row>
    <row r="12" spans="2:10" x14ac:dyDescent="0.25">
      <c r="B12" s="177"/>
      <c r="C12" s="178" t="s">
        <v>87</v>
      </c>
      <c r="D12" s="179">
        <f>SUM(D13)</f>
        <v>97181.69</v>
      </c>
      <c r="E12" s="179">
        <f t="shared" ref="E12:G12" si="3">SUM(E13)</f>
        <v>102000</v>
      </c>
      <c r="F12" s="179">
        <f t="shared" si="3"/>
        <v>102000</v>
      </c>
      <c r="G12" s="179">
        <f t="shared" si="3"/>
        <v>93203.89</v>
      </c>
      <c r="H12" s="180">
        <f t="shared" si="1"/>
        <v>95.906842122214584</v>
      </c>
      <c r="I12" s="180">
        <f t="shared" si="2"/>
        <v>91.376362745098035</v>
      </c>
    </row>
    <row r="13" spans="2:10" s="26" customFormat="1" x14ac:dyDescent="0.25">
      <c r="B13" s="87">
        <v>32</v>
      </c>
      <c r="C13" s="85" t="s">
        <v>42</v>
      </c>
      <c r="D13" s="55">
        <v>97181.69</v>
      </c>
      <c r="E13" s="55">
        <v>102000</v>
      </c>
      <c r="F13" s="55">
        <v>102000</v>
      </c>
      <c r="G13" s="55">
        <v>93203.89</v>
      </c>
      <c r="H13" s="172">
        <f t="shared" si="1"/>
        <v>95.906842122214584</v>
      </c>
      <c r="I13" s="172">
        <f t="shared" si="2"/>
        <v>91.376362745098035</v>
      </c>
    </row>
    <row r="14" spans="2:10" x14ac:dyDescent="0.25">
      <c r="B14" s="177"/>
      <c r="C14" s="178" t="s">
        <v>173</v>
      </c>
      <c r="D14" s="179">
        <f>SUM(D15)</f>
        <v>4473753.9400000004</v>
      </c>
      <c r="E14" s="179">
        <f t="shared" ref="E14:G14" si="4">SUM(E15)</f>
        <v>5000000</v>
      </c>
      <c r="F14" s="179">
        <f t="shared" si="4"/>
        <v>5000000</v>
      </c>
      <c r="G14" s="179">
        <f t="shared" si="4"/>
        <v>5408037.8700000001</v>
      </c>
      <c r="H14" s="180">
        <f t="shared" si="1"/>
        <v>120.8836682242743</v>
      </c>
      <c r="I14" s="180">
        <f t="shared" si="2"/>
        <v>108.16075739999999</v>
      </c>
    </row>
    <row r="15" spans="2:10" s="26" customFormat="1" x14ac:dyDescent="0.25">
      <c r="B15" s="87">
        <v>48</v>
      </c>
      <c r="C15" s="85" t="s">
        <v>39</v>
      </c>
      <c r="D15" s="55">
        <v>4473753.9400000004</v>
      </c>
      <c r="E15" s="55">
        <v>5000000</v>
      </c>
      <c r="F15" s="55">
        <v>5000000</v>
      </c>
      <c r="G15" s="55">
        <v>5408037.8700000001</v>
      </c>
      <c r="H15" s="172">
        <f t="shared" si="1"/>
        <v>120.8836682242743</v>
      </c>
      <c r="I15" s="172">
        <f t="shared" si="2"/>
        <v>108.16075739999999</v>
      </c>
    </row>
    <row r="16" spans="2:10" x14ac:dyDescent="0.25">
      <c r="B16" s="177"/>
      <c r="C16" s="178" t="s">
        <v>174</v>
      </c>
      <c r="D16" s="179">
        <f>SUM(D17)</f>
        <v>1500</v>
      </c>
      <c r="E16" s="179">
        <f t="shared" ref="E16:G16" si="5">SUM(E17)</f>
        <v>0</v>
      </c>
      <c r="F16" s="179">
        <f t="shared" si="5"/>
        <v>0</v>
      </c>
      <c r="G16" s="179">
        <f t="shared" si="5"/>
        <v>2000</v>
      </c>
      <c r="H16" s="180">
        <f t="shared" si="1"/>
        <v>133.33333333333331</v>
      </c>
      <c r="I16" s="180" t="e">
        <f t="shared" si="2"/>
        <v>#DIV/0!</v>
      </c>
    </row>
    <row r="17" spans="2:9" s="26" customFormat="1" x14ac:dyDescent="0.25">
      <c r="B17" s="87">
        <v>54</v>
      </c>
      <c r="C17" s="85" t="s">
        <v>209</v>
      </c>
      <c r="D17" s="55">
        <v>1500</v>
      </c>
      <c r="E17" s="55">
        <v>0</v>
      </c>
      <c r="F17" s="55">
        <v>0</v>
      </c>
      <c r="G17" s="55">
        <v>2000</v>
      </c>
      <c r="H17" s="172">
        <f>G17/D17*100</f>
        <v>133.33333333333331</v>
      </c>
      <c r="I17" s="172" t="e">
        <f t="shared" si="2"/>
        <v>#DIV/0!</v>
      </c>
    </row>
    <row r="18" spans="2:9" x14ac:dyDescent="0.25">
      <c r="B18" s="181"/>
      <c r="C18" s="178" t="s">
        <v>175</v>
      </c>
      <c r="D18" s="179">
        <f>SUM(D19)</f>
        <v>1005.58</v>
      </c>
      <c r="E18" s="179">
        <f t="shared" ref="E18:G18" si="6">SUM(E19)</f>
        <v>0</v>
      </c>
      <c r="F18" s="179">
        <f t="shared" si="6"/>
        <v>0</v>
      </c>
      <c r="G18" s="179">
        <f t="shared" si="6"/>
        <v>3146.09</v>
      </c>
      <c r="H18" s="180">
        <f t="shared" si="1"/>
        <v>312.86322321446329</v>
      </c>
      <c r="I18" s="180" t="e">
        <f t="shared" si="2"/>
        <v>#DIV/0!</v>
      </c>
    </row>
    <row r="19" spans="2:9" s="26" customFormat="1" x14ac:dyDescent="0.25">
      <c r="B19" s="87">
        <v>62</v>
      </c>
      <c r="C19" s="85" t="s">
        <v>44</v>
      </c>
      <c r="D19" s="55">
        <v>1005.58</v>
      </c>
      <c r="E19" s="55">
        <v>0</v>
      </c>
      <c r="F19" s="55">
        <v>0</v>
      </c>
      <c r="G19" s="55">
        <v>3146.09</v>
      </c>
      <c r="H19" s="172">
        <f t="shared" si="1"/>
        <v>312.86322321446329</v>
      </c>
      <c r="I19" s="172" t="e">
        <f t="shared" si="2"/>
        <v>#DIV/0!</v>
      </c>
    </row>
    <row r="20" spans="2:9" x14ac:dyDescent="0.25">
      <c r="B20" s="241" t="s">
        <v>178</v>
      </c>
      <c r="C20" s="242"/>
      <c r="D20" s="242"/>
      <c r="E20" s="242"/>
      <c r="F20" s="242"/>
      <c r="G20" s="242"/>
      <c r="H20" s="242"/>
      <c r="I20" s="243"/>
    </row>
    <row r="21" spans="2:9" s="65" customFormat="1" x14ac:dyDescent="0.25">
      <c r="B21" s="86"/>
      <c r="C21" s="82" t="s">
        <v>82</v>
      </c>
      <c r="D21" s="56">
        <f>D22+D23+D25</f>
        <v>292490.7</v>
      </c>
      <c r="E21" s="56">
        <f t="shared" ref="E21:G21" si="7">E22+E23+E25</f>
        <v>0</v>
      </c>
      <c r="F21" s="56">
        <f>F22+F23+F25+F24</f>
        <v>64275.72</v>
      </c>
      <c r="G21" s="56">
        <f t="shared" si="7"/>
        <v>57832.79</v>
      </c>
      <c r="H21" s="171">
        <f t="shared" ref="H21:H26" si="8">G21/D21*100</f>
        <v>19.772522681917749</v>
      </c>
      <c r="I21" s="171">
        <f t="shared" ref="I21:I26" si="9">G21/F21*100</f>
        <v>89.97610606306705</v>
      </c>
    </row>
    <row r="22" spans="2:9" s="26" customFormat="1" x14ac:dyDescent="0.25">
      <c r="B22" s="87">
        <v>482</v>
      </c>
      <c r="C22" s="85" t="s">
        <v>177</v>
      </c>
      <c r="D22" s="55">
        <v>271627.74</v>
      </c>
      <c r="E22" s="55">
        <v>0</v>
      </c>
      <c r="F22" s="55">
        <v>51730.93</v>
      </c>
      <c r="G22" s="55">
        <v>51730.93</v>
      </c>
      <c r="H22" s="172">
        <f t="shared" si="8"/>
        <v>19.044789018971333</v>
      </c>
      <c r="I22" s="172">
        <f t="shared" si="9"/>
        <v>100</v>
      </c>
    </row>
    <row r="23" spans="2:9" s="26" customFormat="1" x14ac:dyDescent="0.25">
      <c r="B23" s="156">
        <v>322</v>
      </c>
      <c r="C23" s="157" t="s">
        <v>195</v>
      </c>
      <c r="D23" s="55">
        <v>20862.96</v>
      </c>
      <c r="E23" s="55">
        <v>0</v>
      </c>
      <c r="F23" s="55">
        <v>6101.86</v>
      </c>
      <c r="G23" s="55">
        <v>6101.86</v>
      </c>
      <c r="H23" s="172">
        <f t="shared" si="8"/>
        <v>29.247335948494364</v>
      </c>
      <c r="I23" s="172">
        <f t="shared" si="9"/>
        <v>100</v>
      </c>
    </row>
    <row r="24" spans="2:9" s="26" customFormat="1" x14ac:dyDescent="0.25">
      <c r="B24" s="156">
        <v>542</v>
      </c>
      <c r="C24" s="157" t="s">
        <v>230</v>
      </c>
      <c r="D24" s="55">
        <v>0</v>
      </c>
      <c r="E24" s="55">
        <v>0</v>
      </c>
      <c r="F24" s="55">
        <v>614.22</v>
      </c>
      <c r="G24" s="55">
        <v>232.1</v>
      </c>
      <c r="H24" s="172" t="e">
        <f t="shared" si="8"/>
        <v>#DIV/0!</v>
      </c>
      <c r="I24" s="172">
        <f t="shared" si="9"/>
        <v>37.787763342124968</v>
      </c>
    </row>
    <row r="25" spans="2:9" s="26" customFormat="1" x14ac:dyDescent="0.25">
      <c r="B25" s="156">
        <v>622</v>
      </c>
      <c r="C25" s="157" t="s">
        <v>196</v>
      </c>
      <c r="D25" s="55">
        <v>0</v>
      </c>
      <c r="E25" s="55">
        <v>0</v>
      </c>
      <c r="F25" s="55">
        <v>5828.71</v>
      </c>
      <c r="G25" s="55">
        <v>0</v>
      </c>
      <c r="H25" s="172" t="e">
        <f t="shared" si="8"/>
        <v>#DIV/0!</v>
      </c>
      <c r="I25" s="172">
        <f t="shared" si="9"/>
        <v>0</v>
      </c>
    </row>
    <row r="26" spans="2:9" s="26" customFormat="1" x14ac:dyDescent="0.25">
      <c r="B26" s="237" t="s">
        <v>168</v>
      </c>
      <c r="C26" s="238"/>
      <c r="D26" s="119">
        <f>+D7+D21</f>
        <v>11113429.700000001</v>
      </c>
      <c r="E26" s="119">
        <f>+E7+E21</f>
        <v>10794750.18</v>
      </c>
      <c r="F26" s="119">
        <f>+F7+F21</f>
        <v>11629297.9</v>
      </c>
      <c r="G26" s="119">
        <f>+G7+G21</f>
        <v>12376307.349999998</v>
      </c>
      <c r="H26" s="173">
        <f t="shared" si="8"/>
        <v>111.36352758860748</v>
      </c>
      <c r="I26" s="173">
        <f t="shared" si="9"/>
        <v>106.42351289324179</v>
      </c>
    </row>
    <row r="27" spans="2:9" s="26" customFormat="1" x14ac:dyDescent="0.25">
      <c r="B27" s="117"/>
      <c r="C27" s="118"/>
      <c r="D27" s="55"/>
      <c r="E27" s="55"/>
      <c r="F27" s="55"/>
      <c r="G27" s="55"/>
      <c r="H27" s="172"/>
      <c r="I27" s="172"/>
    </row>
    <row r="28" spans="2:9" x14ac:dyDescent="0.25">
      <c r="B28" s="88"/>
      <c r="C28" s="83" t="s">
        <v>16</v>
      </c>
      <c r="D28" s="84">
        <f>+D29+D33+D36+D39+D42</f>
        <v>11307004.439999998</v>
      </c>
      <c r="E28" s="84">
        <f t="shared" ref="E28:G28" si="10">+E29+E33+E36+E39+E42</f>
        <v>10794750.18</v>
      </c>
      <c r="F28" s="84">
        <f t="shared" si="10"/>
        <v>11629297.9</v>
      </c>
      <c r="G28" s="84">
        <f t="shared" si="10"/>
        <v>11998223.770000001</v>
      </c>
      <c r="H28" s="170">
        <f t="shared" ref="H28:H44" si="11">G28/D28*100</f>
        <v>106.11319588373669</v>
      </c>
      <c r="I28" s="170">
        <f t="shared" si="2"/>
        <v>103.17238300344857</v>
      </c>
    </row>
    <row r="29" spans="2:9" s="65" customFormat="1" x14ac:dyDescent="0.25">
      <c r="B29" s="177"/>
      <c r="C29" s="178" t="s">
        <v>86</v>
      </c>
      <c r="D29" s="179">
        <f>SUM(D30:D32)</f>
        <v>6494046.3899999997</v>
      </c>
      <c r="E29" s="179">
        <f t="shared" ref="E29" si="12">SUM(E30:E31)</f>
        <v>5692750.1799999997</v>
      </c>
      <c r="F29" s="179">
        <f>SUM(F30:F32)</f>
        <v>6463022.1799999997</v>
      </c>
      <c r="G29" s="179">
        <f>SUM(G30:G32)</f>
        <v>7125538.1100000003</v>
      </c>
      <c r="H29" s="180">
        <f t="shared" si="11"/>
        <v>109.72416398152649</v>
      </c>
      <c r="I29" s="180">
        <f t="shared" si="2"/>
        <v>110.2508688899471</v>
      </c>
    </row>
    <row r="30" spans="2:9" s="26" customFormat="1" x14ac:dyDescent="0.25">
      <c r="B30" s="87">
        <v>11</v>
      </c>
      <c r="C30" s="85" t="s">
        <v>51</v>
      </c>
      <c r="D30" s="55">
        <v>1828455.5</v>
      </c>
      <c r="E30" s="55">
        <v>1828575</v>
      </c>
      <c r="F30" s="55">
        <v>2568847</v>
      </c>
      <c r="G30" s="55">
        <v>2568540.25</v>
      </c>
      <c r="H30" s="172">
        <f t="shared" si="11"/>
        <v>140.47595087766697</v>
      </c>
      <c r="I30" s="172">
        <f t="shared" si="2"/>
        <v>99.988058845077191</v>
      </c>
    </row>
    <row r="31" spans="2:9" s="26" customFormat="1" x14ac:dyDescent="0.25">
      <c r="B31" s="87" t="s">
        <v>215</v>
      </c>
      <c r="C31" s="85" t="s">
        <v>9</v>
      </c>
      <c r="D31" s="55">
        <v>4633715.8899999997</v>
      </c>
      <c r="E31" s="55">
        <v>3864175.18</v>
      </c>
      <c r="F31" s="55">
        <v>3894175.18</v>
      </c>
      <c r="G31" s="55">
        <v>4243546.46</v>
      </c>
      <c r="H31" s="172">
        <f t="shared" si="11"/>
        <v>91.57977227645695</v>
      </c>
      <c r="I31" s="172">
        <f t="shared" si="2"/>
        <v>108.97163748036624</v>
      </c>
    </row>
    <row r="32" spans="2:9" s="26" customFormat="1" x14ac:dyDescent="0.25">
      <c r="B32" s="87" t="s">
        <v>215</v>
      </c>
      <c r="C32" s="85" t="s">
        <v>232</v>
      </c>
      <c r="D32" s="55">
        <v>31875</v>
      </c>
      <c r="E32" s="55">
        <v>0</v>
      </c>
      <c r="F32" s="55">
        <v>0</v>
      </c>
      <c r="G32" s="55">
        <v>313451.40000000002</v>
      </c>
      <c r="H32" s="172">
        <f t="shared" si="11"/>
        <v>983.37694117647061</v>
      </c>
      <c r="I32" s="172" t="e">
        <f t="shared" si="2"/>
        <v>#DIV/0!</v>
      </c>
    </row>
    <row r="33" spans="2:10" s="65" customFormat="1" x14ac:dyDescent="0.25">
      <c r="B33" s="177"/>
      <c r="C33" s="178" t="s">
        <v>87</v>
      </c>
      <c r="D33" s="179">
        <f>SUM(D34:D35)</f>
        <v>118044.65</v>
      </c>
      <c r="E33" s="179">
        <f t="shared" ref="E33" si="13">SUM(E34)</f>
        <v>102000</v>
      </c>
      <c r="F33" s="179">
        <f>SUM(F34:F35)</f>
        <v>108101.86</v>
      </c>
      <c r="G33" s="179">
        <f>SUM(G34:G35)</f>
        <v>80343.31</v>
      </c>
      <c r="H33" s="180">
        <f t="shared" si="11"/>
        <v>68.061796955643487</v>
      </c>
      <c r="I33" s="180">
        <f t="shared" si="2"/>
        <v>74.321857181735822</v>
      </c>
    </row>
    <row r="34" spans="2:10" s="26" customFormat="1" x14ac:dyDescent="0.25">
      <c r="B34" s="87">
        <v>32</v>
      </c>
      <c r="C34" s="85" t="s">
        <v>42</v>
      </c>
      <c r="D34" s="55">
        <v>97181.69</v>
      </c>
      <c r="E34" s="55">
        <v>102000</v>
      </c>
      <c r="F34" s="55">
        <v>102000</v>
      </c>
      <c r="G34" s="55">
        <v>74241.45</v>
      </c>
      <c r="H34" s="172">
        <f t="shared" si="11"/>
        <v>76.394483364098733</v>
      </c>
      <c r="I34" s="172">
        <f t="shared" si="2"/>
        <v>72.785735294117643</v>
      </c>
    </row>
    <row r="35" spans="2:10" s="26" customFormat="1" x14ac:dyDescent="0.25">
      <c r="B35" s="87">
        <v>322</v>
      </c>
      <c r="C35" s="85" t="s">
        <v>195</v>
      </c>
      <c r="D35" s="55">
        <v>20862.96</v>
      </c>
      <c r="E35" s="55">
        <v>0</v>
      </c>
      <c r="F35" s="55">
        <v>6101.86</v>
      </c>
      <c r="G35" s="55">
        <v>6101.86</v>
      </c>
      <c r="H35" s="172">
        <f t="shared" si="11"/>
        <v>29.247335948494364</v>
      </c>
      <c r="I35" s="172">
        <f t="shared" si="2"/>
        <v>100</v>
      </c>
    </row>
    <row r="36" spans="2:10" s="65" customFormat="1" x14ac:dyDescent="0.25">
      <c r="B36" s="177"/>
      <c r="C36" s="178" t="s">
        <v>173</v>
      </c>
      <c r="D36" s="179">
        <f>SUM(D37:D38)</f>
        <v>4693650.75</v>
      </c>
      <c r="E36" s="179">
        <f t="shared" ref="E36:F36" si="14">SUM(E37:E38)</f>
        <v>5000000</v>
      </c>
      <c r="F36" s="179">
        <f t="shared" si="14"/>
        <v>5051730.93</v>
      </c>
      <c r="G36" s="179">
        <f>SUM(G37:G38)</f>
        <v>4790151.3099999996</v>
      </c>
      <c r="H36" s="180">
        <f t="shared" si="11"/>
        <v>102.05598083751757</v>
      </c>
      <c r="I36" s="180">
        <f t="shared" si="2"/>
        <v>94.821980354365394</v>
      </c>
    </row>
    <row r="37" spans="2:10" s="26" customFormat="1" x14ac:dyDescent="0.25">
      <c r="B37" s="87">
        <v>48</v>
      </c>
      <c r="C37" s="85" t="s">
        <v>39</v>
      </c>
      <c r="D37" s="55">
        <v>4422023.01</v>
      </c>
      <c r="E37" s="55">
        <v>5000000</v>
      </c>
      <c r="F37" s="55">
        <v>5000000</v>
      </c>
      <c r="G37" s="55">
        <v>4738420.38</v>
      </c>
      <c r="H37" s="172">
        <f t="shared" si="11"/>
        <v>107.15503671700704</v>
      </c>
      <c r="I37" s="172">
        <f t="shared" si="2"/>
        <v>94.768407599999989</v>
      </c>
    </row>
    <row r="38" spans="2:10" s="92" customFormat="1" ht="12.75" x14ac:dyDescent="0.2">
      <c r="B38" s="15">
        <v>482</v>
      </c>
      <c r="C38" s="15" t="s">
        <v>177</v>
      </c>
      <c r="D38" s="89">
        <v>271627.74</v>
      </c>
      <c r="E38" s="89">
        <v>0</v>
      </c>
      <c r="F38" s="89">
        <v>51730.93</v>
      </c>
      <c r="G38" s="89">
        <v>51730.93</v>
      </c>
      <c r="H38" s="90">
        <f t="shared" si="11"/>
        <v>19.044789018971333</v>
      </c>
      <c r="I38" s="90">
        <f>G38/F38*100</f>
        <v>100</v>
      </c>
      <c r="J38" s="91"/>
    </row>
    <row r="39" spans="2:10" s="65" customFormat="1" x14ac:dyDescent="0.25">
      <c r="B39" s="177"/>
      <c r="C39" s="178" t="s">
        <v>174</v>
      </c>
      <c r="D39" s="179">
        <f>SUM(D40)</f>
        <v>885.78</v>
      </c>
      <c r="E39" s="179">
        <f t="shared" ref="E39" si="15">SUM(E40)</f>
        <v>0</v>
      </c>
      <c r="F39" s="179">
        <f>SUM(F40,F41)</f>
        <v>614.22</v>
      </c>
      <c r="G39" s="179">
        <f>SUM(G40:G41)</f>
        <v>912.15</v>
      </c>
      <c r="H39" s="180">
        <f t="shared" si="11"/>
        <v>102.9770371875635</v>
      </c>
      <c r="I39" s="180">
        <f t="shared" si="2"/>
        <v>148.50542151020807</v>
      </c>
    </row>
    <row r="40" spans="2:10" s="26" customFormat="1" x14ac:dyDescent="0.25">
      <c r="B40" s="87">
        <v>54</v>
      </c>
      <c r="C40" s="85" t="s">
        <v>231</v>
      </c>
      <c r="D40" s="55">
        <v>885.78</v>
      </c>
      <c r="E40" s="55">
        <v>0</v>
      </c>
      <c r="F40" s="55">
        <v>0</v>
      </c>
      <c r="G40" s="55">
        <v>680.05</v>
      </c>
      <c r="H40" s="172">
        <f t="shared" si="11"/>
        <v>76.774142563616238</v>
      </c>
      <c r="I40" s="172" t="e">
        <f t="shared" si="2"/>
        <v>#DIV/0!</v>
      </c>
    </row>
    <row r="41" spans="2:10" s="26" customFormat="1" x14ac:dyDescent="0.25">
      <c r="B41" s="87">
        <v>542</v>
      </c>
      <c r="C41" s="85" t="s">
        <v>230</v>
      </c>
      <c r="D41" s="55">
        <v>0</v>
      </c>
      <c r="E41" s="55">
        <v>0</v>
      </c>
      <c r="F41" s="55">
        <v>614.22</v>
      </c>
      <c r="G41" s="55">
        <v>232.1</v>
      </c>
      <c r="H41" s="172"/>
      <c r="I41" s="172"/>
    </row>
    <row r="42" spans="2:10" s="65" customFormat="1" x14ac:dyDescent="0.25">
      <c r="B42" s="177"/>
      <c r="C42" s="178" t="s">
        <v>175</v>
      </c>
      <c r="D42" s="179">
        <f>SUM(D43:D44)</f>
        <v>376.87</v>
      </c>
      <c r="E42" s="179">
        <f t="shared" ref="E42:G42" si="16">SUM(E43:E44)</f>
        <v>0</v>
      </c>
      <c r="F42" s="179">
        <f t="shared" si="16"/>
        <v>5828.71</v>
      </c>
      <c r="G42" s="179">
        <f t="shared" si="16"/>
        <v>1278.8900000000001</v>
      </c>
      <c r="H42" s="180">
        <f t="shared" si="11"/>
        <v>339.34513227372838</v>
      </c>
      <c r="I42" s="180">
        <f t="shared" si="2"/>
        <v>21.941218554362802</v>
      </c>
    </row>
    <row r="43" spans="2:10" s="65" customFormat="1" x14ac:dyDescent="0.25">
      <c r="B43" s="87">
        <v>62</v>
      </c>
      <c r="C43" s="85" t="s">
        <v>197</v>
      </c>
      <c r="D43" s="55">
        <v>376.87</v>
      </c>
      <c r="E43" s="55">
        <v>0</v>
      </c>
      <c r="F43" s="55">
        <v>0</v>
      </c>
      <c r="G43" s="55">
        <v>1278.8900000000001</v>
      </c>
      <c r="H43" s="172">
        <f t="shared" si="11"/>
        <v>339.34513227372838</v>
      </c>
      <c r="I43" s="172" t="e">
        <f t="shared" si="2"/>
        <v>#DIV/0!</v>
      </c>
    </row>
    <row r="44" spans="2:10" s="26" customFormat="1" x14ac:dyDescent="0.25">
      <c r="B44" s="87">
        <v>622</v>
      </c>
      <c r="C44" s="85" t="s">
        <v>196</v>
      </c>
      <c r="D44" s="55">
        <v>0</v>
      </c>
      <c r="E44" s="55">
        <v>0</v>
      </c>
      <c r="F44" s="55">
        <v>5828.71</v>
      </c>
      <c r="G44" s="55">
        <v>0</v>
      </c>
      <c r="H44" s="172" t="e">
        <f t="shared" si="11"/>
        <v>#DIV/0!</v>
      </c>
      <c r="I44" s="172">
        <f t="shared" si="2"/>
        <v>0</v>
      </c>
    </row>
    <row r="47" spans="2:10" x14ac:dyDescent="0.25">
      <c r="G47" s="36"/>
    </row>
    <row r="48" spans="2:10" x14ac:dyDescent="0.25">
      <c r="G48" s="36"/>
    </row>
  </sheetData>
  <mergeCells count="5">
    <mergeCell ref="B26:C26"/>
    <mergeCell ref="B6:C6"/>
    <mergeCell ref="B3:I3"/>
    <mergeCell ref="B2:I2"/>
    <mergeCell ref="B20:I20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Normal="100" workbookViewId="0">
      <selection activeCell="E10" sqref="E10"/>
    </sheetView>
  </sheetViews>
  <sheetFormatPr defaultRowHeight="15" x14ac:dyDescent="0.25"/>
  <cols>
    <col min="1" max="1" width="37.7109375" style="28" customWidth="1"/>
    <col min="2" max="2" width="14.42578125" style="28" bestFit="1" customWidth="1"/>
    <col min="3" max="3" width="17" bestFit="1" customWidth="1"/>
    <col min="4" max="4" width="16.85546875" bestFit="1" customWidth="1"/>
    <col min="5" max="5" width="20.85546875" bestFit="1" customWidth="1"/>
    <col min="6" max="6" width="10.140625" bestFit="1" customWidth="1"/>
    <col min="7" max="7" width="14" bestFit="1" customWidth="1"/>
  </cols>
  <sheetData>
    <row r="1" spans="1:7" ht="21" customHeight="1" x14ac:dyDescent="0.25">
      <c r="A1" s="219" t="s">
        <v>20</v>
      </c>
      <c r="B1" s="219"/>
      <c r="C1" s="219"/>
      <c r="D1" s="219"/>
      <c r="E1" s="219"/>
      <c r="F1" s="219"/>
      <c r="G1" s="219"/>
    </row>
    <row r="2" spans="1:7" ht="18" x14ac:dyDescent="0.25">
      <c r="A2" s="27"/>
      <c r="B2" s="27"/>
      <c r="C2" s="3"/>
      <c r="D2" s="3"/>
      <c r="E2" s="4"/>
      <c r="F2" s="4"/>
    </row>
    <row r="3" spans="1:7" ht="18" customHeight="1" x14ac:dyDescent="0.25">
      <c r="A3" s="219" t="s">
        <v>4</v>
      </c>
      <c r="B3" s="219"/>
      <c r="C3" s="219"/>
      <c r="D3" s="219"/>
      <c r="E3" s="219"/>
      <c r="F3" s="219"/>
      <c r="G3" s="219"/>
    </row>
    <row r="4" spans="1:7" ht="15.75" customHeight="1" x14ac:dyDescent="0.25">
      <c r="A4" s="219" t="s">
        <v>14</v>
      </c>
      <c r="B4" s="219"/>
      <c r="C4" s="219"/>
      <c r="D4" s="219"/>
      <c r="E4" s="219"/>
      <c r="F4" s="219"/>
      <c r="G4" s="219"/>
    </row>
    <row r="5" spans="1:7" ht="18" x14ac:dyDescent="0.25">
      <c r="A5" s="27"/>
      <c r="B5" s="27"/>
      <c r="C5" s="3"/>
      <c r="D5" s="3"/>
      <c r="E5" s="4"/>
      <c r="F5" s="4"/>
      <c r="G5" s="120" t="s">
        <v>33</v>
      </c>
    </row>
    <row r="6" spans="1:7" ht="38.25" x14ac:dyDescent="0.25">
      <c r="A6" s="49" t="s">
        <v>15</v>
      </c>
      <c r="B6" s="52" t="s">
        <v>221</v>
      </c>
      <c r="C6" s="49" t="s">
        <v>222</v>
      </c>
      <c r="D6" s="49" t="s">
        <v>223</v>
      </c>
      <c r="E6" s="49" t="s">
        <v>248</v>
      </c>
      <c r="F6" s="49" t="s">
        <v>225</v>
      </c>
      <c r="G6" s="49" t="s">
        <v>224</v>
      </c>
    </row>
    <row r="7" spans="1:7" s="100" customFormat="1" x14ac:dyDescent="0.25">
      <c r="A7" s="102"/>
      <c r="B7" s="72">
        <v>2</v>
      </c>
      <c r="C7" s="73">
        <v>3</v>
      </c>
      <c r="D7" s="50">
        <v>4</v>
      </c>
      <c r="E7" s="50">
        <v>5</v>
      </c>
      <c r="F7" s="50" t="s">
        <v>84</v>
      </c>
      <c r="G7" s="50" t="s">
        <v>83</v>
      </c>
    </row>
    <row r="8" spans="1:7" ht="15.75" customHeight="1" x14ac:dyDescent="0.25">
      <c r="A8" s="9" t="s">
        <v>16</v>
      </c>
      <c r="B8" s="93">
        <f>B10</f>
        <v>11307004.439999999</v>
      </c>
      <c r="C8" s="93">
        <v>10794750.18</v>
      </c>
      <c r="D8" s="93">
        <v>11629297.9</v>
      </c>
      <c r="E8" s="93">
        <v>11998223.77</v>
      </c>
      <c r="F8" s="93">
        <f>E8/B8*100</f>
        <v>106.11319588373664</v>
      </c>
      <c r="G8" s="93">
        <f>E8/D8*100</f>
        <v>103.17238300344856</v>
      </c>
    </row>
    <row r="9" spans="1:7" ht="15.75" customHeight="1" x14ac:dyDescent="0.25">
      <c r="A9" s="29" t="s">
        <v>56</v>
      </c>
      <c r="B9" s="94"/>
      <c r="C9" s="95"/>
      <c r="D9" s="95"/>
      <c r="E9" s="95"/>
      <c r="F9" s="93"/>
      <c r="G9" s="93"/>
    </row>
    <row r="10" spans="1:7" x14ac:dyDescent="0.25">
      <c r="A10" s="29" t="s">
        <v>57</v>
      </c>
      <c r="B10" s="96">
        <f>SUM(B11:B19)</f>
        <v>11307004.439999999</v>
      </c>
      <c r="C10" s="96">
        <v>10794750.18</v>
      </c>
      <c r="D10" s="96">
        <v>11629297.9</v>
      </c>
      <c r="E10" s="96">
        <v>11998223.77</v>
      </c>
      <c r="F10" s="93">
        <f t="shared" ref="F10:F12" si="0">E10/B10*100</f>
        <v>106.11319588373664</v>
      </c>
      <c r="G10" s="93">
        <f t="shared" ref="G10:G12" si="1">E10/D10*100</f>
        <v>103.17238300344856</v>
      </c>
    </row>
    <row r="11" spans="1:7" s="26" customFormat="1" x14ac:dyDescent="0.25">
      <c r="A11" s="30" t="s">
        <v>58</v>
      </c>
      <c r="B11" s="97"/>
      <c r="C11" s="31"/>
      <c r="D11" s="31"/>
      <c r="E11" s="31"/>
      <c r="F11" s="93"/>
      <c r="G11" s="93"/>
    </row>
    <row r="12" spans="1:7" s="26" customFormat="1" x14ac:dyDescent="0.25">
      <c r="A12" s="30" t="s">
        <v>59</v>
      </c>
      <c r="B12" s="98">
        <v>11307004.439999999</v>
      </c>
      <c r="C12" s="98">
        <v>10794750.18</v>
      </c>
      <c r="D12" s="98">
        <v>11629297.9</v>
      </c>
      <c r="E12" s="98">
        <v>11998223.77</v>
      </c>
      <c r="F12" s="101">
        <f t="shared" si="0"/>
        <v>106.11319588373664</v>
      </c>
      <c r="G12" s="101">
        <f t="shared" si="1"/>
        <v>103.17238300344856</v>
      </c>
    </row>
    <row r="13" spans="1:7" s="26" customFormat="1" x14ac:dyDescent="0.25">
      <c r="A13" s="30" t="s">
        <v>60</v>
      </c>
      <c r="B13" s="30"/>
      <c r="C13" s="31"/>
      <c r="D13" s="31"/>
      <c r="E13" s="31"/>
      <c r="F13" s="31"/>
      <c r="G13" s="31"/>
    </row>
    <row r="14" spans="1:7" s="26" customFormat="1" x14ac:dyDescent="0.25">
      <c r="A14" s="30" t="s">
        <v>61</v>
      </c>
      <c r="B14" s="30"/>
      <c r="C14" s="31"/>
      <c r="D14" s="31"/>
      <c r="E14" s="31"/>
      <c r="F14" s="31"/>
      <c r="G14" s="31"/>
    </row>
    <row r="15" spans="1:7" s="26" customFormat="1" x14ac:dyDescent="0.25">
      <c r="A15" s="30" t="s">
        <v>62</v>
      </c>
      <c r="B15" s="30"/>
      <c r="C15" s="31"/>
      <c r="D15" s="31"/>
      <c r="E15" s="31"/>
      <c r="F15" s="31"/>
      <c r="G15" s="31"/>
    </row>
    <row r="16" spans="1:7" s="26" customFormat="1" x14ac:dyDescent="0.25">
      <c r="A16" s="30" t="s">
        <v>63</v>
      </c>
      <c r="B16" s="30"/>
      <c r="C16" s="31"/>
      <c r="D16" s="31"/>
      <c r="E16" s="31"/>
      <c r="F16" s="31"/>
      <c r="G16" s="31"/>
    </row>
    <row r="17" spans="1:7" s="26" customFormat="1" ht="38.25" x14ac:dyDescent="0.25">
      <c r="A17" s="30" t="s">
        <v>64</v>
      </c>
      <c r="B17" s="30"/>
      <c r="C17" s="31"/>
      <c r="D17" s="31"/>
      <c r="E17" s="31"/>
      <c r="F17" s="31"/>
      <c r="G17" s="31"/>
    </row>
    <row r="18" spans="1:7" s="26" customFormat="1" x14ac:dyDescent="0.25">
      <c r="A18" s="30" t="s">
        <v>65</v>
      </c>
      <c r="B18" s="30"/>
      <c r="C18" s="31"/>
      <c r="D18" s="31"/>
      <c r="E18" s="31"/>
      <c r="F18" s="31"/>
      <c r="G18" s="31"/>
    </row>
    <row r="19" spans="1:7" s="26" customFormat="1" ht="25.5" x14ac:dyDescent="0.25">
      <c r="A19" s="30" t="s">
        <v>66</v>
      </c>
      <c r="B19" s="30"/>
      <c r="C19" s="31"/>
      <c r="D19" s="31"/>
      <c r="E19" s="31"/>
      <c r="F19" s="31"/>
      <c r="G19" s="31"/>
    </row>
    <row r="20" spans="1:7" x14ac:dyDescent="0.25">
      <c r="A20" s="32" t="s">
        <v>29</v>
      </c>
      <c r="B20" s="32"/>
      <c r="C20" s="31"/>
      <c r="D20" s="31"/>
      <c r="E20" s="31"/>
      <c r="F20" s="31"/>
      <c r="G20" s="31"/>
    </row>
  </sheetData>
  <mergeCells count="3">
    <mergeCell ref="A4:G4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2"/>
  <sheetViews>
    <sheetView zoomScaleNormal="100" workbookViewId="0">
      <selection activeCell="O12" sqref="O12"/>
    </sheetView>
  </sheetViews>
  <sheetFormatPr defaultRowHeight="15" x14ac:dyDescent="0.25"/>
  <cols>
    <col min="1" max="1" width="7.42578125" customWidth="1"/>
    <col min="2" max="2" width="8.42578125" bestFit="1" customWidth="1"/>
    <col min="3" max="3" width="5.42578125" bestFit="1" customWidth="1"/>
    <col min="4" max="4" width="41" bestFit="1" customWidth="1"/>
    <col min="5" max="5" width="11.28515625" customWidth="1"/>
    <col min="6" max="6" width="11.7109375" bestFit="1" customWidth="1"/>
    <col min="7" max="7" width="11" customWidth="1"/>
    <col min="8" max="8" width="14.7109375" customWidth="1"/>
    <col min="9" max="9" width="11" customWidth="1"/>
    <col min="10" max="10" width="9.28515625" customWidth="1"/>
  </cols>
  <sheetData>
    <row r="1" spans="1:12" ht="15.75" customHeight="1" x14ac:dyDescent="0.25">
      <c r="A1" s="211" t="s">
        <v>20</v>
      </c>
      <c r="B1" s="211"/>
      <c r="C1" s="211"/>
      <c r="D1" s="211"/>
      <c r="E1" s="211"/>
      <c r="F1" s="211"/>
      <c r="G1" s="211"/>
      <c r="H1" s="211"/>
      <c r="I1" s="211"/>
      <c r="J1" s="211"/>
      <c r="K1" s="99"/>
      <c r="L1" s="99"/>
    </row>
    <row r="2" spans="1:12" ht="18" x14ac:dyDescent="0.25">
      <c r="A2" s="212"/>
      <c r="B2" s="212"/>
      <c r="C2" s="212"/>
      <c r="D2" s="212"/>
      <c r="E2" s="212"/>
      <c r="F2" s="212"/>
      <c r="G2" s="212"/>
      <c r="H2" s="212"/>
      <c r="I2" s="47"/>
      <c r="J2" s="48"/>
      <c r="K2" s="48"/>
      <c r="L2" s="48"/>
    </row>
    <row r="3" spans="1:12" ht="18" customHeight="1" x14ac:dyDescent="0.25">
      <c r="A3" s="211" t="s">
        <v>176</v>
      </c>
      <c r="B3" s="211"/>
      <c r="C3" s="211"/>
      <c r="D3" s="211"/>
      <c r="E3" s="211"/>
      <c r="F3" s="211"/>
      <c r="G3" s="211"/>
      <c r="H3" s="211"/>
      <c r="I3" s="211"/>
      <c r="J3" s="211"/>
      <c r="K3" s="99"/>
      <c r="L3" s="99"/>
    </row>
    <row r="4" spans="1:12" ht="15.75" customHeight="1" x14ac:dyDescent="0.25">
      <c r="A4" s="211" t="s">
        <v>240</v>
      </c>
      <c r="B4" s="211"/>
      <c r="C4" s="211"/>
      <c r="D4" s="211"/>
      <c r="E4" s="211"/>
      <c r="F4" s="211"/>
      <c r="G4" s="211"/>
      <c r="H4" s="211"/>
      <c r="I4" s="211"/>
      <c r="J4" s="211"/>
      <c r="K4" s="99"/>
      <c r="L4" s="99"/>
    </row>
    <row r="5" spans="1:12" ht="18" x14ac:dyDescent="0.25">
      <c r="A5" s="3"/>
      <c r="B5" s="3"/>
      <c r="C5" s="3"/>
      <c r="D5" s="3"/>
      <c r="E5" s="3"/>
      <c r="F5" s="3"/>
      <c r="G5" s="3"/>
      <c r="H5" s="4"/>
      <c r="I5" s="4"/>
      <c r="J5" s="120" t="s">
        <v>33</v>
      </c>
    </row>
    <row r="6" spans="1:12" ht="51" x14ac:dyDescent="0.25">
      <c r="A6" s="49" t="s">
        <v>5</v>
      </c>
      <c r="B6" s="52" t="s">
        <v>6</v>
      </c>
      <c r="C6" s="52" t="s">
        <v>7</v>
      </c>
      <c r="D6" s="52" t="s">
        <v>32</v>
      </c>
      <c r="E6" s="52" t="s">
        <v>221</v>
      </c>
      <c r="F6" s="49" t="s">
        <v>222</v>
      </c>
      <c r="G6" s="49" t="s">
        <v>223</v>
      </c>
      <c r="H6" s="49" t="s">
        <v>245</v>
      </c>
      <c r="I6" s="49" t="s">
        <v>225</v>
      </c>
      <c r="J6" s="49" t="s">
        <v>224</v>
      </c>
    </row>
    <row r="7" spans="1:12" ht="25.5" x14ac:dyDescent="0.25">
      <c r="A7" s="9">
        <v>8</v>
      </c>
      <c r="B7" s="9"/>
      <c r="C7" s="9"/>
      <c r="D7" s="9" t="s">
        <v>17</v>
      </c>
      <c r="E7" s="9"/>
      <c r="F7" s="7"/>
      <c r="G7" s="7"/>
      <c r="H7" s="7"/>
      <c r="I7" s="7"/>
      <c r="J7" s="7"/>
    </row>
    <row r="8" spans="1:12" ht="25.5" x14ac:dyDescent="0.25">
      <c r="A8" s="13"/>
      <c r="B8" s="13">
        <v>81</v>
      </c>
      <c r="C8" s="13"/>
      <c r="D8" s="13" t="s">
        <v>55</v>
      </c>
      <c r="E8" s="13"/>
      <c r="F8" s="7"/>
      <c r="G8" s="7"/>
      <c r="H8" s="7"/>
      <c r="I8" s="7"/>
      <c r="J8" s="7"/>
    </row>
    <row r="9" spans="1:12" x14ac:dyDescent="0.25">
      <c r="A9" s="9"/>
      <c r="B9" s="9"/>
      <c r="C9" s="15" t="s">
        <v>41</v>
      </c>
      <c r="D9" s="15" t="s">
        <v>42</v>
      </c>
      <c r="E9" s="15"/>
      <c r="F9" s="7"/>
      <c r="G9" s="7"/>
      <c r="H9" s="7"/>
      <c r="I9" s="7"/>
      <c r="J9" s="7"/>
    </row>
    <row r="10" spans="1:12" x14ac:dyDescent="0.25">
      <c r="A10" s="9"/>
      <c r="B10" s="13">
        <v>84</v>
      </c>
      <c r="C10" s="13"/>
      <c r="D10" s="13" t="s">
        <v>24</v>
      </c>
      <c r="E10" s="13"/>
      <c r="F10" s="7"/>
      <c r="G10" s="7"/>
      <c r="H10" s="7"/>
      <c r="I10" s="7"/>
      <c r="J10" s="7"/>
    </row>
    <row r="11" spans="1:12" ht="25.5" x14ac:dyDescent="0.25">
      <c r="A11" s="10"/>
      <c r="B11" s="10"/>
      <c r="C11" s="11" t="s">
        <v>53</v>
      </c>
      <c r="D11" s="14" t="s">
        <v>54</v>
      </c>
      <c r="E11" s="14"/>
      <c r="F11" s="7"/>
      <c r="G11" s="7"/>
      <c r="H11" s="7"/>
      <c r="I11" s="7"/>
      <c r="J11" s="7"/>
    </row>
    <row r="12" spans="1:12" ht="25.5" x14ac:dyDescent="0.25">
      <c r="A12" s="12">
        <v>5</v>
      </c>
      <c r="B12" s="12"/>
      <c r="C12" s="12"/>
      <c r="D12" s="19" t="s">
        <v>18</v>
      </c>
      <c r="E12" s="19"/>
      <c r="F12" s="7"/>
      <c r="G12" s="7"/>
      <c r="H12" s="7"/>
      <c r="I12" s="7"/>
      <c r="J12" s="7"/>
    </row>
    <row r="13" spans="1:12" ht="25.5" x14ac:dyDescent="0.25">
      <c r="A13" s="13"/>
      <c r="B13" s="13">
        <v>54</v>
      </c>
      <c r="C13" s="13"/>
      <c r="D13" s="20" t="s">
        <v>25</v>
      </c>
      <c r="E13" s="20"/>
      <c r="F13" s="7"/>
      <c r="G13" s="7"/>
      <c r="H13" s="7"/>
      <c r="I13" s="7"/>
      <c r="J13" s="8"/>
    </row>
    <row r="14" spans="1:12" x14ac:dyDescent="0.25">
      <c r="A14" s="10"/>
      <c r="B14" s="10"/>
      <c r="C14" s="11" t="s">
        <v>45</v>
      </c>
      <c r="D14" s="11" t="s">
        <v>9</v>
      </c>
      <c r="E14" s="11"/>
      <c r="F14" s="7"/>
      <c r="G14" s="7"/>
      <c r="H14" s="7"/>
      <c r="I14" s="7"/>
      <c r="J14" s="7"/>
    </row>
    <row r="15" spans="1:12" x14ac:dyDescent="0.25">
      <c r="A15" s="10"/>
      <c r="B15" s="10"/>
      <c r="C15" s="15" t="s">
        <v>41</v>
      </c>
      <c r="D15" s="15" t="s">
        <v>42</v>
      </c>
      <c r="E15" s="15"/>
      <c r="F15" s="7"/>
      <c r="G15" s="7"/>
      <c r="H15" s="7"/>
      <c r="I15" s="7"/>
      <c r="J15" s="7"/>
    </row>
    <row r="16" spans="1:12" x14ac:dyDescent="0.25">
      <c r="A16" s="13"/>
      <c r="B16" s="13"/>
      <c r="C16" s="11" t="s">
        <v>50</v>
      </c>
      <c r="D16" s="11" t="s">
        <v>51</v>
      </c>
      <c r="E16" s="11"/>
      <c r="F16" s="7"/>
      <c r="G16" s="7"/>
      <c r="H16" s="7"/>
      <c r="I16" s="7"/>
      <c r="J16" s="8"/>
    </row>
    <row r="17" spans="1:10" ht="25.5" x14ac:dyDescent="0.25">
      <c r="A17" s="10"/>
      <c r="B17" s="10"/>
      <c r="C17" s="11" t="s">
        <v>38</v>
      </c>
      <c r="D17" s="14" t="s">
        <v>39</v>
      </c>
      <c r="E17" s="14"/>
      <c r="F17" s="7"/>
      <c r="G17" s="7"/>
      <c r="H17" s="7"/>
      <c r="I17" s="7"/>
      <c r="J17" s="7"/>
    </row>
    <row r="18" spans="1:10" x14ac:dyDescent="0.25">
      <c r="A18" s="10"/>
      <c r="B18" s="21"/>
      <c r="C18" s="11" t="s">
        <v>48</v>
      </c>
      <c r="D18" s="11" t="s">
        <v>49</v>
      </c>
      <c r="E18" s="11"/>
      <c r="F18" s="7"/>
      <c r="G18" s="7"/>
      <c r="H18" s="7"/>
      <c r="I18" s="7"/>
      <c r="J18" s="7"/>
    </row>
    <row r="19" spans="1:10" x14ac:dyDescent="0.25">
      <c r="A19" s="10"/>
      <c r="B19" s="10"/>
      <c r="C19" s="11" t="s">
        <v>34</v>
      </c>
      <c r="D19" s="11" t="s">
        <v>35</v>
      </c>
      <c r="E19" s="11"/>
      <c r="F19" s="7"/>
      <c r="G19" s="7"/>
      <c r="H19" s="7"/>
      <c r="I19" s="7"/>
      <c r="J19" s="7"/>
    </row>
    <row r="20" spans="1:10" x14ac:dyDescent="0.25">
      <c r="A20" s="10"/>
      <c r="B20" s="21"/>
      <c r="C20" s="11" t="s">
        <v>36</v>
      </c>
      <c r="D20" s="11" t="s">
        <v>37</v>
      </c>
      <c r="E20" s="11"/>
      <c r="F20" s="7"/>
      <c r="G20" s="7"/>
      <c r="H20" s="7"/>
      <c r="I20" s="7"/>
      <c r="J20" s="7"/>
    </row>
    <row r="21" spans="1:10" s="26" customFormat="1" x14ac:dyDescent="0.25">
      <c r="A21" s="11"/>
      <c r="B21" s="15"/>
      <c r="C21" s="15" t="s">
        <v>43</v>
      </c>
      <c r="D21" s="15" t="s">
        <v>44</v>
      </c>
      <c r="E21" s="15"/>
      <c r="F21" s="25"/>
      <c r="G21" s="25"/>
      <c r="H21" s="25"/>
      <c r="I21" s="25"/>
      <c r="J21" s="25"/>
    </row>
    <row r="22" spans="1:10" x14ac:dyDescent="0.25">
      <c r="A22" s="13"/>
      <c r="B22" s="13"/>
      <c r="C22" s="11" t="s">
        <v>46</v>
      </c>
      <c r="D22" s="11" t="s">
        <v>47</v>
      </c>
      <c r="E22" s="11"/>
      <c r="F22" s="7"/>
      <c r="G22" s="7"/>
      <c r="H22" s="7"/>
      <c r="I22" s="7"/>
      <c r="J22" s="8"/>
    </row>
  </sheetData>
  <mergeCells count="4">
    <mergeCell ref="A1:J1"/>
    <mergeCell ref="A2:H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9"/>
  <sheetViews>
    <sheetView zoomScaleNormal="100" workbookViewId="0">
      <pane ySplit="4" topLeftCell="A5" activePane="bottomLeft" state="frozen"/>
      <selection pane="bottomLeft" activeCell="L133" sqref="L133"/>
    </sheetView>
  </sheetViews>
  <sheetFormatPr defaultRowHeight="15" x14ac:dyDescent="0.25"/>
  <cols>
    <col min="1" max="1" width="4.28515625" bestFit="1" customWidth="1"/>
    <col min="2" max="2" width="3.5703125" customWidth="1"/>
    <col min="3" max="3" width="14.7109375" customWidth="1"/>
    <col min="4" max="4" width="51.5703125" customWidth="1"/>
    <col min="5" max="5" width="15.140625" customWidth="1"/>
    <col min="6" max="6" width="13.28515625" customWidth="1"/>
    <col min="7" max="7" width="13.85546875" customWidth="1"/>
    <col min="8" max="8" width="14.5703125" customWidth="1"/>
    <col min="9" max="9" width="12.140625" customWidth="1"/>
    <col min="10" max="10" width="13.7109375" customWidth="1"/>
    <col min="12" max="12" width="10.140625" bestFit="1" customWidth="1"/>
    <col min="14" max="14" width="11.7109375" bestFit="1" customWidth="1"/>
  </cols>
  <sheetData>
    <row r="1" spans="1:13" ht="18" customHeight="1" x14ac:dyDescent="0.25">
      <c r="A1" s="211" t="s">
        <v>19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3" ht="15.75" x14ac:dyDescent="0.25">
      <c r="A2" s="254" t="s">
        <v>241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13" ht="14.25" customHeight="1" x14ac:dyDescent="0.25">
      <c r="A3" s="3"/>
      <c r="B3" s="3"/>
      <c r="C3" s="3"/>
      <c r="D3" s="3"/>
      <c r="E3" s="110"/>
      <c r="F3" s="3"/>
      <c r="G3" s="110"/>
      <c r="H3" s="111"/>
      <c r="I3" s="4"/>
      <c r="J3" s="120" t="s">
        <v>33</v>
      </c>
      <c r="L3" s="112"/>
    </row>
    <row r="4" spans="1:13" ht="38.25" x14ac:dyDescent="0.25">
      <c r="A4" s="231" t="s">
        <v>21</v>
      </c>
      <c r="B4" s="255"/>
      <c r="C4" s="256"/>
      <c r="D4" s="52" t="s">
        <v>22</v>
      </c>
      <c r="E4" s="49" t="s">
        <v>221</v>
      </c>
      <c r="F4" s="49" t="s">
        <v>222</v>
      </c>
      <c r="G4" s="49" t="s">
        <v>223</v>
      </c>
      <c r="H4" s="49" t="s">
        <v>245</v>
      </c>
      <c r="I4" s="49" t="s">
        <v>225</v>
      </c>
      <c r="J4" s="49" t="s">
        <v>224</v>
      </c>
    </row>
    <row r="5" spans="1:13" s="45" customFormat="1" ht="9.75" customHeight="1" x14ac:dyDescent="0.2">
      <c r="A5" s="234">
        <v>1</v>
      </c>
      <c r="B5" s="235"/>
      <c r="C5" s="235"/>
      <c r="D5" s="236"/>
      <c r="E5" s="50">
        <v>2</v>
      </c>
      <c r="F5" s="50">
        <v>3</v>
      </c>
      <c r="G5" s="50">
        <v>4</v>
      </c>
      <c r="H5" s="50">
        <v>5</v>
      </c>
      <c r="I5" s="50" t="s">
        <v>84</v>
      </c>
      <c r="J5" s="50" t="s">
        <v>83</v>
      </c>
    </row>
    <row r="6" spans="1:13" ht="17.25" customHeight="1" x14ac:dyDescent="0.25">
      <c r="A6" s="257" t="s">
        <v>73</v>
      </c>
      <c r="B6" s="258"/>
      <c r="C6" s="259"/>
      <c r="D6" s="182" t="s">
        <v>74</v>
      </c>
      <c r="E6" s="183">
        <f>+E7+E144+E202+E213</f>
        <v>11307004.439999998</v>
      </c>
      <c r="F6" s="183">
        <f>+F7+F144+F202+F213</f>
        <v>10794750.180000002</v>
      </c>
      <c r="G6" s="183">
        <f>+G7+G144+G202+G213</f>
        <v>11629297.9</v>
      </c>
      <c r="H6" s="183">
        <f>+H7+H144+H202+H213</f>
        <v>11998223.770000001</v>
      </c>
      <c r="I6" s="183">
        <f>H6/E6*100</f>
        <v>106.11319588373669</v>
      </c>
      <c r="J6" s="183">
        <f t="shared" ref="J6:J9" si="0">H6/G6*100</f>
        <v>103.17238300344857</v>
      </c>
    </row>
    <row r="7" spans="1:13" x14ac:dyDescent="0.25">
      <c r="A7" s="244" t="s">
        <v>75</v>
      </c>
      <c r="B7" s="245"/>
      <c r="C7" s="246"/>
      <c r="D7" s="158" t="s">
        <v>77</v>
      </c>
      <c r="E7" s="159">
        <f>+E8+E41+E65+E70+E113+E118+E139+E38</f>
        <v>10906463.709999997</v>
      </c>
      <c r="F7" s="159">
        <f>+F8+F41+F65+F70+F113+F118+F139+F38</f>
        <v>10199409.960000001</v>
      </c>
      <c r="G7" s="159">
        <f>+G8+G41+G65+G70+G113+G118+G139+G38+G134</f>
        <v>10992027.110000001</v>
      </c>
      <c r="H7" s="159">
        <f>+H8+H41+H65+H70+H113+H118+H139+H134</f>
        <v>11291391.51</v>
      </c>
      <c r="I7" s="159">
        <f>H7/E7*100</f>
        <v>103.5293547957902</v>
      </c>
      <c r="J7" s="159">
        <f t="shared" si="0"/>
        <v>102.72346853773359</v>
      </c>
    </row>
    <row r="8" spans="1:13" x14ac:dyDescent="0.25">
      <c r="A8" s="247" t="s">
        <v>198</v>
      </c>
      <c r="B8" s="248"/>
      <c r="C8" s="249"/>
      <c r="D8" s="194" t="s">
        <v>9</v>
      </c>
      <c r="E8" s="196">
        <f t="shared" ref="E8:F8" si="1">+E9+E15</f>
        <v>4523353.05</v>
      </c>
      <c r="F8" s="196">
        <f t="shared" si="1"/>
        <v>3439584.96</v>
      </c>
      <c r="G8" s="196">
        <f>+G9+G15</f>
        <v>3439584.96</v>
      </c>
      <c r="H8" s="196">
        <f>+H9+H15</f>
        <v>3999584.96</v>
      </c>
      <c r="I8" s="196">
        <f>H8/E8*100</f>
        <v>88.420800140727465</v>
      </c>
      <c r="J8" s="196">
        <f t="shared" si="0"/>
        <v>116.28103409313664</v>
      </c>
      <c r="L8" s="36"/>
    </row>
    <row r="9" spans="1:13" s="65" customFormat="1" x14ac:dyDescent="0.25">
      <c r="A9" s="184">
        <v>31</v>
      </c>
      <c r="B9" s="185"/>
      <c r="C9" s="186"/>
      <c r="D9" s="187" t="s">
        <v>11</v>
      </c>
      <c r="E9" s="188">
        <f>SUM(E10:E14)</f>
        <v>3295457.8</v>
      </c>
      <c r="F9" s="188">
        <v>2211689.71</v>
      </c>
      <c r="G9" s="188">
        <v>2211689.71</v>
      </c>
      <c r="H9" s="188">
        <f>SUM(H10:H14)</f>
        <v>2771689.71</v>
      </c>
      <c r="I9" s="188">
        <f t="shared" ref="I9:J216" si="2">H9/E9*100</f>
        <v>84.106363310129481</v>
      </c>
      <c r="J9" s="188">
        <f t="shared" si="0"/>
        <v>125.32000747971107</v>
      </c>
    </row>
    <row r="10" spans="1:13" x14ac:dyDescent="0.25">
      <c r="A10" s="33"/>
      <c r="B10" s="34"/>
      <c r="C10" s="10">
        <v>3111</v>
      </c>
      <c r="D10" s="10" t="s">
        <v>91</v>
      </c>
      <c r="E10" s="42">
        <v>1917152.63</v>
      </c>
      <c r="F10" s="42"/>
      <c r="G10" s="42"/>
      <c r="H10" s="42">
        <v>1381438.29</v>
      </c>
      <c r="I10" s="39">
        <f t="shared" si="2"/>
        <v>72.056771504937515</v>
      </c>
      <c r="J10" s="39"/>
    </row>
    <row r="11" spans="1:13" x14ac:dyDescent="0.25">
      <c r="A11" s="33"/>
      <c r="B11" s="34"/>
      <c r="C11" s="10">
        <v>3113</v>
      </c>
      <c r="D11" s="10" t="s">
        <v>188</v>
      </c>
      <c r="E11" s="42">
        <v>0</v>
      </c>
      <c r="F11" s="42"/>
      <c r="G11" s="42"/>
      <c r="H11" s="42">
        <v>44910.43</v>
      </c>
      <c r="I11" s="39" t="e">
        <f t="shared" si="2"/>
        <v>#DIV/0!</v>
      </c>
      <c r="J11" s="39"/>
    </row>
    <row r="12" spans="1:13" x14ac:dyDescent="0.25">
      <c r="A12" s="33"/>
      <c r="B12" s="34"/>
      <c r="C12" s="10">
        <v>3114</v>
      </c>
      <c r="D12" s="10" t="s">
        <v>109</v>
      </c>
      <c r="E12" s="42">
        <v>670068.09</v>
      </c>
      <c r="F12" s="42"/>
      <c r="G12" s="42"/>
      <c r="H12" s="42">
        <v>623651.28</v>
      </c>
      <c r="I12" s="39">
        <f t="shared" si="2"/>
        <v>93.072821897846239</v>
      </c>
      <c r="J12" s="39"/>
    </row>
    <row r="13" spans="1:13" x14ac:dyDescent="0.25">
      <c r="A13" s="33"/>
      <c r="B13" s="34"/>
      <c r="C13" s="10">
        <v>3121</v>
      </c>
      <c r="D13" s="10" t="s">
        <v>110</v>
      </c>
      <c r="E13" s="42">
        <v>239900</v>
      </c>
      <c r="F13" s="42"/>
      <c r="G13" s="42"/>
      <c r="H13" s="42">
        <v>238300</v>
      </c>
      <c r="I13" s="39">
        <f t="shared" si="2"/>
        <v>99.333055439766568</v>
      </c>
      <c r="J13" s="39"/>
    </row>
    <row r="14" spans="1:13" x14ac:dyDescent="0.25">
      <c r="A14" s="33"/>
      <c r="B14" s="34"/>
      <c r="C14" s="10">
        <v>3132</v>
      </c>
      <c r="D14" s="10" t="s">
        <v>111</v>
      </c>
      <c r="E14" s="42">
        <v>468337.08</v>
      </c>
      <c r="F14" s="42"/>
      <c r="G14" s="42"/>
      <c r="H14" s="42">
        <v>483389.71</v>
      </c>
      <c r="I14" s="39">
        <f t="shared" si="2"/>
        <v>103.21405898503701</v>
      </c>
      <c r="J14" s="39"/>
    </row>
    <row r="15" spans="1:13" s="65" customFormat="1" x14ac:dyDescent="0.25">
      <c r="A15" s="189">
        <v>32</v>
      </c>
      <c r="B15" s="190"/>
      <c r="C15" s="191"/>
      <c r="D15" s="187" t="s">
        <v>23</v>
      </c>
      <c r="E15" s="188">
        <f>SUM(E16:E37)</f>
        <v>1227895.25</v>
      </c>
      <c r="F15" s="188">
        <v>1227895.25</v>
      </c>
      <c r="G15" s="188">
        <v>1227895.25</v>
      </c>
      <c r="H15" s="188">
        <f t="shared" ref="H15" si="3">SUM(H16:H37)</f>
        <v>1227895.25</v>
      </c>
      <c r="I15" s="188">
        <f t="shared" si="2"/>
        <v>100</v>
      </c>
      <c r="J15" s="188">
        <f t="shared" ref="J15" si="4">H15/G15*100</f>
        <v>100</v>
      </c>
      <c r="M15" s="122"/>
    </row>
    <row r="16" spans="1:13" x14ac:dyDescent="0.25">
      <c r="A16" s="33"/>
      <c r="B16" s="34"/>
      <c r="C16" s="10">
        <v>3211</v>
      </c>
      <c r="D16" s="10" t="s">
        <v>89</v>
      </c>
      <c r="E16" s="39">
        <v>0</v>
      </c>
      <c r="F16" s="39"/>
      <c r="G16" s="39"/>
      <c r="H16" s="104">
        <v>0</v>
      </c>
      <c r="I16" s="39" t="e">
        <f t="shared" si="2"/>
        <v>#DIV/0!</v>
      </c>
      <c r="J16" s="39"/>
    </row>
    <row r="17" spans="1:10" x14ac:dyDescent="0.25">
      <c r="A17" s="33"/>
      <c r="B17" s="34"/>
      <c r="C17" s="10">
        <v>3212</v>
      </c>
      <c r="D17" s="10" t="s">
        <v>112</v>
      </c>
      <c r="E17" s="39">
        <v>0</v>
      </c>
      <c r="F17" s="39"/>
      <c r="G17" s="39"/>
      <c r="H17" s="39">
        <v>0</v>
      </c>
      <c r="I17" s="39" t="e">
        <f t="shared" si="2"/>
        <v>#DIV/0!</v>
      </c>
      <c r="J17" s="39"/>
    </row>
    <row r="18" spans="1:10" x14ac:dyDescent="0.25">
      <c r="A18" s="33"/>
      <c r="B18" s="34"/>
      <c r="C18" s="10">
        <v>3213</v>
      </c>
      <c r="D18" s="10" t="s">
        <v>113</v>
      </c>
      <c r="E18" s="39">
        <v>0</v>
      </c>
      <c r="F18" s="39"/>
      <c r="G18" s="39"/>
      <c r="H18" s="39">
        <v>0</v>
      </c>
      <c r="I18" s="39" t="e">
        <f t="shared" si="2"/>
        <v>#DIV/0!</v>
      </c>
      <c r="J18" s="39"/>
    </row>
    <row r="19" spans="1:10" x14ac:dyDescent="0.25">
      <c r="A19" s="33"/>
      <c r="B19" s="34"/>
      <c r="C19" s="10">
        <v>3214</v>
      </c>
      <c r="D19" s="10" t="s">
        <v>114</v>
      </c>
      <c r="E19" s="39">
        <v>0</v>
      </c>
      <c r="F19" s="39"/>
      <c r="G19" s="39"/>
      <c r="H19" s="39">
        <v>0</v>
      </c>
      <c r="I19" s="39" t="e">
        <f t="shared" si="2"/>
        <v>#DIV/0!</v>
      </c>
      <c r="J19" s="39"/>
    </row>
    <row r="20" spans="1:10" x14ac:dyDescent="0.25">
      <c r="A20" s="33"/>
      <c r="B20" s="34"/>
      <c r="C20" s="10">
        <v>3221</v>
      </c>
      <c r="D20" s="10" t="s">
        <v>115</v>
      </c>
      <c r="E20" s="39">
        <v>6991.95</v>
      </c>
      <c r="F20" s="39"/>
      <c r="G20" s="39"/>
      <c r="H20" s="39">
        <v>0</v>
      </c>
      <c r="I20" s="39">
        <f t="shared" si="2"/>
        <v>0</v>
      </c>
      <c r="J20" s="39"/>
    </row>
    <row r="21" spans="1:10" x14ac:dyDescent="0.25">
      <c r="A21" s="33"/>
      <c r="B21" s="34"/>
      <c r="C21" s="10">
        <v>3222</v>
      </c>
      <c r="D21" s="10" t="s">
        <v>116</v>
      </c>
      <c r="E21" s="39">
        <v>213945.86</v>
      </c>
      <c r="F21" s="39"/>
      <c r="G21" s="39"/>
      <c r="H21" s="39">
        <v>226385.27</v>
      </c>
      <c r="I21" s="39">
        <f t="shared" si="2"/>
        <v>105.81427936955639</v>
      </c>
      <c r="J21" s="39"/>
    </row>
    <row r="22" spans="1:10" x14ac:dyDescent="0.25">
      <c r="A22" s="33"/>
      <c r="B22" s="34"/>
      <c r="C22" s="10">
        <v>3223</v>
      </c>
      <c r="D22" s="10" t="s">
        <v>117</v>
      </c>
      <c r="E22" s="39">
        <v>444189.06</v>
      </c>
      <c r="F22" s="39"/>
      <c r="G22" s="39"/>
      <c r="H22" s="39">
        <v>332508.09999999998</v>
      </c>
      <c r="I22" s="39">
        <f t="shared" si="2"/>
        <v>74.857336648498276</v>
      </c>
      <c r="J22" s="39"/>
    </row>
    <row r="23" spans="1:10" x14ac:dyDescent="0.25">
      <c r="A23" s="33"/>
      <c r="B23" s="34"/>
      <c r="C23" s="10">
        <v>3224</v>
      </c>
      <c r="D23" s="10" t="s">
        <v>118</v>
      </c>
      <c r="E23" s="39">
        <v>0</v>
      </c>
      <c r="F23" s="39"/>
      <c r="G23" s="39"/>
      <c r="H23" s="39">
        <v>1687.5</v>
      </c>
      <c r="I23" s="39" t="e">
        <f t="shared" si="2"/>
        <v>#DIV/0!</v>
      </c>
      <c r="J23" s="39"/>
    </row>
    <row r="24" spans="1:10" x14ac:dyDescent="0.25">
      <c r="A24" s="33"/>
      <c r="B24" s="34"/>
      <c r="C24" s="10">
        <v>3225</v>
      </c>
      <c r="D24" s="10" t="s">
        <v>119</v>
      </c>
      <c r="E24" s="39">
        <v>59042.48</v>
      </c>
      <c r="F24" s="39"/>
      <c r="G24" s="39"/>
      <c r="H24" s="39">
        <v>9662.93</v>
      </c>
      <c r="I24" s="39">
        <f t="shared" si="2"/>
        <v>16.366063891625149</v>
      </c>
      <c r="J24" s="39"/>
    </row>
    <row r="25" spans="1:10" x14ac:dyDescent="0.25">
      <c r="A25" s="33"/>
      <c r="B25" s="34"/>
      <c r="C25" s="10">
        <v>3227</v>
      </c>
      <c r="D25" s="10" t="s">
        <v>121</v>
      </c>
      <c r="E25" s="39">
        <v>0</v>
      </c>
      <c r="F25" s="39"/>
      <c r="G25" s="39"/>
      <c r="H25" s="39">
        <v>23944.74</v>
      </c>
      <c r="I25" s="39" t="e">
        <f t="shared" si="2"/>
        <v>#DIV/0!</v>
      </c>
      <c r="J25" s="39"/>
    </row>
    <row r="26" spans="1:10" x14ac:dyDescent="0.25">
      <c r="A26" s="33"/>
      <c r="B26" s="34"/>
      <c r="C26" s="10">
        <v>3231</v>
      </c>
      <c r="D26" s="10" t="s">
        <v>122</v>
      </c>
      <c r="E26" s="39">
        <v>0</v>
      </c>
      <c r="F26" s="39"/>
      <c r="G26" s="39"/>
      <c r="H26" s="39">
        <v>0</v>
      </c>
      <c r="I26" s="39" t="e">
        <f t="shared" si="2"/>
        <v>#DIV/0!</v>
      </c>
      <c r="J26" s="39"/>
    </row>
    <row r="27" spans="1:10" x14ac:dyDescent="0.25">
      <c r="A27" s="33"/>
      <c r="B27" s="34"/>
      <c r="C27" s="10">
        <v>3232</v>
      </c>
      <c r="D27" s="10" t="s">
        <v>123</v>
      </c>
      <c r="E27" s="39">
        <v>354828.95</v>
      </c>
      <c r="F27" s="39"/>
      <c r="G27" s="39"/>
      <c r="H27" s="39">
        <v>376549.49</v>
      </c>
      <c r="I27" s="39">
        <f t="shared" si="2"/>
        <v>106.12141145754876</v>
      </c>
      <c r="J27" s="39"/>
    </row>
    <row r="28" spans="1:10" x14ac:dyDescent="0.25">
      <c r="A28" s="33"/>
      <c r="B28" s="34"/>
      <c r="C28" s="10">
        <v>3233</v>
      </c>
      <c r="D28" s="10" t="s">
        <v>124</v>
      </c>
      <c r="E28" s="39">
        <v>0</v>
      </c>
      <c r="F28" s="39"/>
      <c r="G28" s="39"/>
      <c r="H28" s="105">
        <v>0</v>
      </c>
      <c r="I28" s="39" t="e">
        <f t="shared" si="2"/>
        <v>#DIV/0!</v>
      </c>
      <c r="J28" s="39"/>
    </row>
    <row r="29" spans="1:10" x14ac:dyDescent="0.25">
      <c r="A29" s="33"/>
      <c r="B29" s="34"/>
      <c r="C29" s="10">
        <v>3234</v>
      </c>
      <c r="D29" s="10" t="s">
        <v>125</v>
      </c>
      <c r="E29" s="39">
        <v>141990.70000000001</v>
      </c>
      <c r="F29" s="39"/>
      <c r="G29" s="39"/>
      <c r="H29" s="39">
        <v>171100.47</v>
      </c>
      <c r="I29" s="39">
        <f t="shared" si="2"/>
        <v>120.50118071113107</v>
      </c>
      <c r="J29" s="39"/>
    </row>
    <row r="30" spans="1:10" x14ac:dyDescent="0.25">
      <c r="A30" s="33"/>
      <c r="B30" s="34"/>
      <c r="C30" s="10">
        <v>3236</v>
      </c>
      <c r="D30" s="10" t="s">
        <v>127</v>
      </c>
      <c r="E30" s="39">
        <v>0</v>
      </c>
      <c r="F30" s="39"/>
      <c r="G30" s="39"/>
      <c r="H30" s="39">
        <v>0</v>
      </c>
      <c r="I30" s="39" t="e">
        <f t="shared" si="2"/>
        <v>#DIV/0!</v>
      </c>
      <c r="J30" s="39"/>
    </row>
    <row r="31" spans="1:10" x14ac:dyDescent="0.25">
      <c r="A31" s="33"/>
      <c r="B31" s="34"/>
      <c r="C31" s="10">
        <v>3237</v>
      </c>
      <c r="D31" s="10" t="s">
        <v>128</v>
      </c>
      <c r="E31" s="39">
        <v>5375</v>
      </c>
      <c r="F31" s="39"/>
      <c r="G31" s="39"/>
      <c r="H31" s="39">
        <v>41825</v>
      </c>
      <c r="I31" s="39">
        <f t="shared" si="2"/>
        <v>778.13953488372101</v>
      </c>
      <c r="J31" s="39"/>
    </row>
    <row r="32" spans="1:10" x14ac:dyDescent="0.25">
      <c r="A32" s="33"/>
      <c r="B32" s="34"/>
      <c r="C32" s="10">
        <v>3238</v>
      </c>
      <c r="D32" s="10" t="s">
        <v>129</v>
      </c>
      <c r="E32" s="39">
        <v>0</v>
      </c>
      <c r="F32" s="39"/>
      <c r="G32" s="39"/>
      <c r="H32" s="39">
        <v>4174.25</v>
      </c>
      <c r="I32" s="39" t="e">
        <f t="shared" si="2"/>
        <v>#DIV/0!</v>
      </c>
      <c r="J32" s="39"/>
    </row>
    <row r="33" spans="1:12" x14ac:dyDescent="0.25">
      <c r="A33" s="33"/>
      <c r="B33" s="34"/>
      <c r="C33" s="10">
        <v>3239</v>
      </c>
      <c r="D33" s="10" t="s">
        <v>130</v>
      </c>
      <c r="E33" s="39">
        <v>1531.25</v>
      </c>
      <c r="F33" s="39"/>
      <c r="G33" s="39"/>
      <c r="H33" s="39">
        <v>31916.25</v>
      </c>
      <c r="I33" s="39">
        <f t="shared" si="2"/>
        <v>2084.3265306122453</v>
      </c>
      <c r="J33" s="39"/>
    </row>
    <row r="34" spans="1:12" x14ac:dyDescent="0.25">
      <c r="A34" s="33"/>
      <c r="B34" s="34"/>
      <c r="C34" s="10">
        <v>3292</v>
      </c>
      <c r="D34" s="103" t="s">
        <v>132</v>
      </c>
      <c r="E34" s="39">
        <v>0</v>
      </c>
      <c r="F34" s="39"/>
      <c r="G34" s="39"/>
      <c r="H34" s="39">
        <v>3657.4</v>
      </c>
      <c r="I34" s="39" t="e">
        <f t="shared" si="2"/>
        <v>#DIV/0!</v>
      </c>
      <c r="J34" s="39"/>
    </row>
    <row r="35" spans="1:12" x14ac:dyDescent="0.25">
      <c r="A35" s="33"/>
      <c r="B35" s="34"/>
      <c r="C35" s="10">
        <v>3295</v>
      </c>
      <c r="D35" s="103" t="s">
        <v>135</v>
      </c>
      <c r="E35" s="39">
        <v>0</v>
      </c>
      <c r="F35" s="39"/>
      <c r="G35" s="39"/>
      <c r="H35" s="39">
        <v>0</v>
      </c>
      <c r="I35" s="39" t="e">
        <f t="shared" si="2"/>
        <v>#DIV/0!</v>
      </c>
      <c r="J35" s="39"/>
    </row>
    <row r="36" spans="1:12" x14ac:dyDescent="0.25">
      <c r="A36" s="33"/>
      <c r="B36" s="34"/>
      <c r="C36" s="10">
        <v>3296</v>
      </c>
      <c r="D36" s="103" t="s">
        <v>137</v>
      </c>
      <c r="E36" s="39">
        <v>0</v>
      </c>
      <c r="F36" s="39"/>
      <c r="G36" s="39"/>
      <c r="H36" s="39">
        <v>4483.8500000000004</v>
      </c>
      <c r="I36" s="39" t="e">
        <f t="shared" si="2"/>
        <v>#DIV/0!</v>
      </c>
      <c r="J36" s="39"/>
    </row>
    <row r="37" spans="1:12" x14ac:dyDescent="0.25">
      <c r="A37" s="33"/>
      <c r="B37" s="34"/>
      <c r="C37" s="121">
        <v>3299</v>
      </c>
      <c r="D37" s="22" t="s">
        <v>138</v>
      </c>
      <c r="E37" s="39">
        <v>0</v>
      </c>
      <c r="F37" s="39"/>
      <c r="G37" s="39"/>
      <c r="H37" s="39">
        <v>0</v>
      </c>
      <c r="I37" s="39" t="e">
        <f t="shared" si="2"/>
        <v>#DIV/0!</v>
      </c>
      <c r="J37" s="39"/>
      <c r="L37" s="36"/>
    </row>
    <row r="38" spans="1:12" x14ac:dyDescent="0.25">
      <c r="A38" s="260" t="s">
        <v>200</v>
      </c>
      <c r="B38" s="261"/>
      <c r="C38" s="262"/>
      <c r="D38" s="194" t="s">
        <v>194</v>
      </c>
      <c r="E38" s="195">
        <f>E39</f>
        <v>0</v>
      </c>
      <c r="F38" s="195">
        <f t="shared" ref="F38:H38" si="5">F39</f>
        <v>0</v>
      </c>
      <c r="G38" s="195">
        <f t="shared" si="5"/>
        <v>0</v>
      </c>
      <c r="H38" s="195">
        <f t="shared" si="5"/>
        <v>0</v>
      </c>
      <c r="I38" s="195" t="e">
        <f t="shared" ref="I38:J40" si="6">H38/E38*100</f>
        <v>#DIV/0!</v>
      </c>
      <c r="J38" s="195" t="e">
        <f t="shared" si="6"/>
        <v>#DIV/0!</v>
      </c>
    </row>
    <row r="39" spans="1:12" s="65" customFormat="1" x14ac:dyDescent="0.25">
      <c r="A39" s="184">
        <v>31</v>
      </c>
      <c r="B39" s="185"/>
      <c r="C39" s="186"/>
      <c r="D39" s="187" t="s">
        <v>11</v>
      </c>
      <c r="E39" s="188">
        <v>0</v>
      </c>
      <c r="F39" s="188">
        <v>0</v>
      </c>
      <c r="G39" s="188">
        <v>0</v>
      </c>
      <c r="H39" s="188">
        <v>0</v>
      </c>
      <c r="I39" s="188" t="e">
        <f t="shared" si="6"/>
        <v>#DIV/0!</v>
      </c>
      <c r="J39" s="188" t="e">
        <f t="shared" ref="J39" si="7">H39/G39*100</f>
        <v>#DIV/0!</v>
      </c>
    </row>
    <row r="40" spans="1:12" x14ac:dyDescent="0.25">
      <c r="A40" s="33"/>
      <c r="B40" s="34"/>
      <c r="C40" s="121">
        <v>3111</v>
      </c>
      <c r="D40" s="22" t="s">
        <v>91</v>
      </c>
      <c r="E40" s="39"/>
      <c r="F40" s="39"/>
      <c r="G40" s="39"/>
      <c r="H40" s="39">
        <v>0</v>
      </c>
      <c r="I40" s="39" t="e">
        <f t="shared" si="6"/>
        <v>#DIV/0!</v>
      </c>
      <c r="J40" s="39"/>
    </row>
    <row r="41" spans="1:12" x14ac:dyDescent="0.25">
      <c r="A41" s="247" t="s">
        <v>201</v>
      </c>
      <c r="B41" s="248"/>
      <c r="C41" s="249"/>
      <c r="D41" s="194" t="s">
        <v>202</v>
      </c>
      <c r="E41" s="196">
        <f>+E42+E48</f>
        <v>1759825</v>
      </c>
      <c r="F41" s="196">
        <f t="shared" ref="F41:H41" si="8">+F42+F48</f>
        <v>1759825</v>
      </c>
      <c r="G41" s="196">
        <f t="shared" si="8"/>
        <v>2500097</v>
      </c>
      <c r="H41" s="196">
        <f t="shared" si="8"/>
        <v>2500097</v>
      </c>
      <c r="I41" s="195">
        <f t="shared" si="2"/>
        <v>142.06509169945875</v>
      </c>
      <c r="J41" s="196">
        <f t="shared" ref="J41" si="9">H41/G41*100</f>
        <v>100</v>
      </c>
      <c r="L41" s="36"/>
    </row>
    <row r="42" spans="1:12" s="65" customFormat="1" x14ac:dyDescent="0.25">
      <c r="A42" s="192">
        <v>31</v>
      </c>
      <c r="B42" s="185"/>
      <c r="C42" s="186"/>
      <c r="D42" s="187" t="s">
        <v>11</v>
      </c>
      <c r="E42" s="188">
        <f>SUM(E43:E47)</f>
        <v>1628575</v>
      </c>
      <c r="F42" s="188">
        <v>1628575</v>
      </c>
      <c r="G42" s="188">
        <v>2128575</v>
      </c>
      <c r="H42" s="188">
        <f t="shared" ref="H42" si="10">SUM(H43:H47)</f>
        <v>2128575</v>
      </c>
      <c r="I42" s="188">
        <f>H42/E42*100</f>
        <v>130.70168705770382</v>
      </c>
      <c r="J42" s="188">
        <f>H42/G42*100</f>
        <v>100</v>
      </c>
    </row>
    <row r="43" spans="1:12" x14ac:dyDescent="0.25">
      <c r="A43" s="33"/>
      <c r="B43" s="34"/>
      <c r="C43" s="10">
        <v>3111</v>
      </c>
      <c r="D43" s="10" t="s">
        <v>91</v>
      </c>
      <c r="E43" s="42">
        <v>1240000</v>
      </c>
      <c r="F43" s="42"/>
      <c r="G43" s="42"/>
      <c r="H43" s="42">
        <v>1570199.22</v>
      </c>
      <c r="I43" s="39">
        <f t="shared" si="2"/>
        <v>126.62896935483872</v>
      </c>
      <c r="J43" s="39"/>
    </row>
    <row r="44" spans="1:12" x14ac:dyDescent="0.25">
      <c r="A44" s="33"/>
      <c r="B44" s="34"/>
      <c r="C44" s="10">
        <v>3113</v>
      </c>
      <c r="D44" s="10" t="s">
        <v>188</v>
      </c>
      <c r="E44" s="42">
        <v>0</v>
      </c>
      <c r="F44" s="42"/>
      <c r="G44" s="42"/>
      <c r="H44" s="42">
        <v>20736.18</v>
      </c>
      <c r="I44" s="39">
        <v>0</v>
      </c>
      <c r="J44" s="39"/>
    </row>
    <row r="45" spans="1:12" x14ac:dyDescent="0.25">
      <c r="A45" s="33"/>
      <c r="B45" s="34"/>
      <c r="C45" s="10">
        <v>3114</v>
      </c>
      <c r="D45" s="10" t="s">
        <v>109</v>
      </c>
      <c r="E45" s="42">
        <v>120000</v>
      </c>
      <c r="F45" s="42"/>
      <c r="G45" s="42"/>
      <c r="H45" s="42">
        <v>259064.6</v>
      </c>
      <c r="I45" s="39">
        <f t="shared" si="2"/>
        <v>215.88716666666667</v>
      </c>
      <c r="J45" s="39"/>
    </row>
    <row r="46" spans="1:12" x14ac:dyDescent="0.25">
      <c r="A46" s="33"/>
      <c r="B46" s="34"/>
      <c r="C46" s="10">
        <v>3121</v>
      </c>
      <c r="D46" s="10" t="s">
        <v>110</v>
      </c>
      <c r="E46" s="42">
        <v>0</v>
      </c>
      <c r="F46" s="42"/>
      <c r="G46" s="42"/>
      <c r="H46" s="42">
        <v>0</v>
      </c>
      <c r="I46" s="39" t="e">
        <f t="shared" si="2"/>
        <v>#DIV/0!</v>
      </c>
      <c r="J46" s="39"/>
    </row>
    <row r="47" spans="1:12" x14ac:dyDescent="0.25">
      <c r="A47" s="33"/>
      <c r="B47" s="34"/>
      <c r="C47" s="10">
        <v>3132</v>
      </c>
      <c r="D47" s="10" t="s">
        <v>111</v>
      </c>
      <c r="E47" s="42">
        <v>268575</v>
      </c>
      <c r="F47" s="42"/>
      <c r="H47" s="42">
        <v>278575</v>
      </c>
      <c r="I47" s="39">
        <f t="shared" si="2"/>
        <v>103.72335474262312</v>
      </c>
      <c r="J47" s="39"/>
    </row>
    <row r="48" spans="1:12" s="65" customFormat="1" x14ac:dyDescent="0.25">
      <c r="A48" s="193">
        <v>32</v>
      </c>
      <c r="B48" s="190"/>
      <c r="C48" s="191"/>
      <c r="D48" s="187" t="s">
        <v>23</v>
      </c>
      <c r="E48" s="188">
        <f>SUM(E49:E64)</f>
        <v>131250</v>
      </c>
      <c r="F48" s="188">
        <v>131250</v>
      </c>
      <c r="G48" s="188">
        <v>371522</v>
      </c>
      <c r="H48" s="188">
        <f t="shared" ref="H48" si="11">SUM(H49:H64)</f>
        <v>371522</v>
      </c>
      <c r="I48" s="188">
        <f t="shared" ref="I48" si="12">H48/E48*100</f>
        <v>283.06438095238093</v>
      </c>
      <c r="J48" s="188">
        <f>H48/G48*100</f>
        <v>100</v>
      </c>
    </row>
    <row r="49" spans="1:10" x14ac:dyDescent="0.25">
      <c r="A49" s="33"/>
      <c r="B49" s="34"/>
      <c r="C49" s="10">
        <v>3212</v>
      </c>
      <c r="D49" s="10" t="s">
        <v>112</v>
      </c>
      <c r="E49" s="39">
        <v>0</v>
      </c>
      <c r="F49" s="39"/>
      <c r="G49" s="39"/>
      <c r="H49" s="39">
        <v>0</v>
      </c>
      <c r="I49" s="39" t="e">
        <f t="shared" ref="I49:I64" si="13">H49/E49*100</f>
        <v>#DIV/0!</v>
      </c>
      <c r="J49" s="39"/>
    </row>
    <row r="50" spans="1:10" x14ac:dyDescent="0.25">
      <c r="A50" s="33"/>
      <c r="B50" s="34"/>
      <c r="C50" s="10">
        <v>3214</v>
      </c>
      <c r="D50" s="10" t="s">
        <v>114</v>
      </c>
      <c r="E50" s="39">
        <v>0</v>
      </c>
      <c r="F50" s="39"/>
      <c r="G50" s="39"/>
      <c r="H50" s="39">
        <v>0</v>
      </c>
      <c r="I50" s="39" t="e">
        <f t="shared" si="13"/>
        <v>#DIV/0!</v>
      </c>
      <c r="J50" s="39"/>
    </row>
    <row r="51" spans="1:10" x14ac:dyDescent="0.25">
      <c r="A51" s="33"/>
      <c r="B51" s="34"/>
      <c r="C51" s="10">
        <v>3221</v>
      </c>
      <c r="D51" s="10" t="s">
        <v>115</v>
      </c>
      <c r="E51" s="39">
        <v>0</v>
      </c>
      <c r="F51" s="39"/>
      <c r="G51" s="39"/>
      <c r="H51" s="39">
        <v>0</v>
      </c>
      <c r="I51" s="39" t="e">
        <f t="shared" si="13"/>
        <v>#DIV/0!</v>
      </c>
      <c r="J51" s="39"/>
    </row>
    <row r="52" spans="1:10" x14ac:dyDescent="0.25">
      <c r="A52" s="33"/>
      <c r="B52" s="34"/>
      <c r="C52" s="10">
        <v>3222</v>
      </c>
      <c r="D52" s="10" t="s">
        <v>116</v>
      </c>
      <c r="E52" s="39">
        <v>0</v>
      </c>
      <c r="F52" s="39"/>
      <c r="G52" s="39"/>
      <c r="H52" s="39">
        <v>4139.55</v>
      </c>
      <c r="I52" s="39" t="e">
        <f t="shared" si="13"/>
        <v>#DIV/0!</v>
      </c>
      <c r="J52" s="39"/>
    </row>
    <row r="53" spans="1:10" x14ac:dyDescent="0.25">
      <c r="A53" s="33"/>
      <c r="B53" s="34"/>
      <c r="C53" s="10">
        <v>3223</v>
      </c>
      <c r="D53" s="10" t="s">
        <v>117</v>
      </c>
      <c r="E53" s="39">
        <v>90275.96</v>
      </c>
      <c r="F53" s="39"/>
      <c r="G53" s="39"/>
      <c r="H53" s="39">
        <v>216220.05</v>
      </c>
      <c r="I53" s="39">
        <f t="shared" si="13"/>
        <v>239.51010878200574</v>
      </c>
      <c r="J53" s="39"/>
    </row>
    <row r="54" spans="1:10" x14ac:dyDescent="0.25">
      <c r="A54" s="33"/>
      <c r="B54" s="34"/>
      <c r="C54" s="10">
        <v>3224</v>
      </c>
      <c r="D54" s="10" t="s">
        <v>118</v>
      </c>
      <c r="E54" s="39">
        <v>0</v>
      </c>
      <c r="F54" s="39"/>
      <c r="G54" s="39"/>
      <c r="H54" s="39">
        <v>3836.25</v>
      </c>
      <c r="I54" s="39" t="e">
        <f t="shared" si="13"/>
        <v>#DIV/0!</v>
      </c>
      <c r="J54" s="39"/>
    </row>
    <row r="55" spans="1:10" x14ac:dyDescent="0.25">
      <c r="A55" s="33"/>
      <c r="B55" s="34"/>
      <c r="C55" s="10">
        <v>3225</v>
      </c>
      <c r="D55" s="10" t="s">
        <v>119</v>
      </c>
      <c r="E55" s="39">
        <v>0</v>
      </c>
      <c r="F55" s="39"/>
      <c r="G55" s="39"/>
      <c r="H55" s="39">
        <v>0</v>
      </c>
      <c r="I55" s="39" t="e">
        <f t="shared" si="13"/>
        <v>#DIV/0!</v>
      </c>
      <c r="J55" s="39"/>
    </row>
    <row r="56" spans="1:10" x14ac:dyDescent="0.25">
      <c r="A56" s="33"/>
      <c r="B56" s="34"/>
      <c r="C56" s="10">
        <v>3227</v>
      </c>
      <c r="D56" s="10" t="s">
        <v>121</v>
      </c>
      <c r="E56" s="39">
        <v>0</v>
      </c>
      <c r="F56" s="39"/>
      <c r="G56" s="39"/>
      <c r="H56" s="39">
        <v>0</v>
      </c>
      <c r="I56" s="39" t="e">
        <f t="shared" si="13"/>
        <v>#DIV/0!</v>
      </c>
      <c r="J56" s="39"/>
    </row>
    <row r="57" spans="1:10" x14ac:dyDescent="0.25">
      <c r="A57" s="33"/>
      <c r="B57" s="34"/>
      <c r="C57" s="10">
        <v>3231</v>
      </c>
      <c r="D57" s="10" t="s">
        <v>122</v>
      </c>
      <c r="E57" s="39">
        <v>1818.98</v>
      </c>
      <c r="F57" s="39"/>
      <c r="G57" s="39"/>
      <c r="H57" s="39">
        <v>0</v>
      </c>
      <c r="I57" s="39">
        <f t="shared" si="13"/>
        <v>0</v>
      </c>
      <c r="J57" s="39"/>
    </row>
    <row r="58" spans="1:10" x14ac:dyDescent="0.25">
      <c r="A58" s="33"/>
      <c r="B58" s="34"/>
      <c r="C58" s="10">
        <v>3232</v>
      </c>
      <c r="D58" s="10" t="s">
        <v>123</v>
      </c>
      <c r="E58" s="39">
        <v>17291.25</v>
      </c>
      <c r="F58" s="39"/>
      <c r="G58" s="39"/>
      <c r="H58" s="39">
        <v>96113.89</v>
      </c>
      <c r="I58" s="39">
        <f t="shared" si="13"/>
        <v>555.85275789778063</v>
      </c>
      <c r="J58" s="39"/>
    </row>
    <row r="59" spans="1:10" x14ac:dyDescent="0.25">
      <c r="A59" s="33"/>
      <c r="B59" s="34"/>
      <c r="C59" s="10">
        <v>3234</v>
      </c>
      <c r="D59" s="10" t="s">
        <v>125</v>
      </c>
      <c r="E59" s="39">
        <v>14584.12</v>
      </c>
      <c r="F59" s="39"/>
      <c r="G59" s="39"/>
      <c r="H59" s="39">
        <v>42970.26</v>
      </c>
      <c r="I59" s="39">
        <f t="shared" si="13"/>
        <v>294.63731784982571</v>
      </c>
      <c r="J59" s="39"/>
    </row>
    <row r="60" spans="1:10" x14ac:dyDescent="0.25">
      <c r="A60" s="33"/>
      <c r="B60" s="34"/>
      <c r="C60" s="10">
        <v>3236</v>
      </c>
      <c r="D60" s="10" t="s">
        <v>127</v>
      </c>
      <c r="E60" s="39">
        <v>0</v>
      </c>
      <c r="F60" s="39"/>
      <c r="G60" s="39"/>
      <c r="H60" s="39">
        <v>0</v>
      </c>
      <c r="I60" s="39" t="e">
        <f t="shared" si="13"/>
        <v>#DIV/0!</v>
      </c>
      <c r="J60" s="39"/>
    </row>
    <row r="61" spans="1:10" x14ac:dyDescent="0.25">
      <c r="A61" s="33"/>
      <c r="B61" s="34"/>
      <c r="C61" s="10">
        <v>3237</v>
      </c>
      <c r="D61" s="10" t="s">
        <v>128</v>
      </c>
      <c r="E61" s="39">
        <v>3898.5</v>
      </c>
      <c r="F61" s="39"/>
      <c r="G61" s="39"/>
      <c r="H61" s="39">
        <v>0</v>
      </c>
      <c r="I61" s="39">
        <f t="shared" si="13"/>
        <v>0</v>
      </c>
      <c r="J61" s="39"/>
    </row>
    <row r="62" spans="1:10" x14ac:dyDescent="0.25">
      <c r="A62" s="33"/>
      <c r="B62" s="34"/>
      <c r="C62" s="10">
        <v>3238</v>
      </c>
      <c r="D62" s="10" t="s">
        <v>129</v>
      </c>
      <c r="E62" s="39">
        <v>0</v>
      </c>
      <c r="F62" s="39"/>
      <c r="G62" s="39"/>
      <c r="H62" s="39">
        <v>0</v>
      </c>
      <c r="I62" s="39" t="e">
        <f t="shared" si="13"/>
        <v>#DIV/0!</v>
      </c>
      <c r="J62" s="39"/>
    </row>
    <row r="63" spans="1:10" x14ac:dyDescent="0.25">
      <c r="A63" s="33"/>
      <c r="B63" s="34"/>
      <c r="C63" s="10">
        <v>3239</v>
      </c>
      <c r="D63" s="10" t="s">
        <v>130</v>
      </c>
      <c r="E63" s="39">
        <v>2262.5</v>
      </c>
      <c r="F63" s="39"/>
      <c r="G63" s="39"/>
      <c r="H63" s="39">
        <v>8242</v>
      </c>
      <c r="I63" s="39">
        <f t="shared" si="13"/>
        <v>364.28729281767954</v>
      </c>
      <c r="J63" s="39"/>
    </row>
    <row r="64" spans="1:10" x14ac:dyDescent="0.25">
      <c r="A64" s="33"/>
      <c r="B64" s="34"/>
      <c r="C64" s="103">
        <v>3292</v>
      </c>
      <c r="D64" s="103" t="s">
        <v>132</v>
      </c>
      <c r="E64" s="39">
        <v>1118.69</v>
      </c>
      <c r="F64" s="39"/>
      <c r="G64" s="39"/>
      <c r="H64" s="39">
        <v>0</v>
      </c>
      <c r="I64" s="39">
        <f t="shared" si="13"/>
        <v>0</v>
      </c>
      <c r="J64" s="39"/>
    </row>
    <row r="65" spans="1:10" s="26" customFormat="1" x14ac:dyDescent="0.25">
      <c r="A65" s="247" t="s">
        <v>203</v>
      </c>
      <c r="B65" s="248"/>
      <c r="C65" s="249"/>
      <c r="D65" s="194" t="s">
        <v>42</v>
      </c>
      <c r="E65" s="196">
        <f>+E66+E68</f>
        <v>0</v>
      </c>
      <c r="F65" s="196">
        <v>0</v>
      </c>
      <c r="G65" s="196">
        <v>0</v>
      </c>
      <c r="H65" s="196">
        <v>0</v>
      </c>
      <c r="I65" s="196" t="e">
        <f t="shared" si="2"/>
        <v>#DIV/0!</v>
      </c>
      <c r="J65" s="196" t="e">
        <f t="shared" ref="J65:J215" si="14">H65/G65*100</f>
        <v>#DIV/0!</v>
      </c>
    </row>
    <row r="66" spans="1:10" s="65" customFormat="1" x14ac:dyDescent="0.25">
      <c r="A66" s="193">
        <v>32</v>
      </c>
      <c r="B66" s="190"/>
      <c r="C66" s="190"/>
      <c r="D66" s="187" t="s">
        <v>23</v>
      </c>
      <c r="E66" s="188">
        <f>SUM(E67)</f>
        <v>0</v>
      </c>
      <c r="F66" s="188">
        <f t="shared" ref="F66:G66" si="15">SUM(F67)</f>
        <v>0</v>
      </c>
      <c r="G66" s="188">
        <f t="shared" si="15"/>
        <v>0</v>
      </c>
      <c r="H66" s="188">
        <f>SUM(H67)</f>
        <v>0</v>
      </c>
      <c r="I66" s="188" t="e">
        <f t="shared" si="2"/>
        <v>#DIV/0!</v>
      </c>
      <c r="J66" s="188" t="e">
        <f t="shared" si="14"/>
        <v>#DIV/0!</v>
      </c>
    </row>
    <row r="67" spans="1:10" x14ac:dyDescent="0.25">
      <c r="A67" s="33"/>
      <c r="B67" s="34"/>
      <c r="C67" s="10">
        <v>3232</v>
      </c>
      <c r="D67" s="10" t="s">
        <v>123</v>
      </c>
      <c r="E67" s="39"/>
      <c r="F67" s="39"/>
      <c r="G67" s="39"/>
      <c r="H67" s="39">
        <v>0</v>
      </c>
      <c r="I67" s="39" t="e">
        <f t="shared" si="2"/>
        <v>#DIV/0!</v>
      </c>
      <c r="J67" s="39"/>
    </row>
    <row r="68" spans="1:10" s="65" customFormat="1" x14ac:dyDescent="0.25">
      <c r="A68" s="193">
        <v>34</v>
      </c>
      <c r="B68" s="190"/>
      <c r="C68" s="190"/>
      <c r="D68" s="187" t="s">
        <v>52</v>
      </c>
      <c r="E68" s="188">
        <f>SUM(E69)</f>
        <v>0</v>
      </c>
      <c r="F68" s="188">
        <f t="shared" ref="F68:H68" si="16">SUM(F69)</f>
        <v>0</v>
      </c>
      <c r="G68" s="188">
        <f t="shared" si="16"/>
        <v>0</v>
      </c>
      <c r="H68" s="188">
        <f t="shared" si="16"/>
        <v>0</v>
      </c>
      <c r="I68" s="188" t="e">
        <f t="shared" si="2"/>
        <v>#DIV/0!</v>
      </c>
      <c r="J68" s="188" t="e">
        <f t="shared" si="14"/>
        <v>#DIV/0!</v>
      </c>
    </row>
    <row r="69" spans="1:10" x14ac:dyDescent="0.25">
      <c r="A69" s="33"/>
      <c r="B69" s="34"/>
      <c r="C69" s="121">
        <v>3434</v>
      </c>
      <c r="D69" s="22" t="s">
        <v>142</v>
      </c>
      <c r="E69" s="39"/>
      <c r="F69" s="39"/>
      <c r="G69" s="39"/>
      <c r="H69" s="39">
        <v>0</v>
      </c>
      <c r="I69" s="39" t="e">
        <f t="shared" si="2"/>
        <v>#DIV/0!</v>
      </c>
      <c r="J69" s="39"/>
    </row>
    <row r="70" spans="1:10" x14ac:dyDescent="0.25">
      <c r="A70" s="247" t="s">
        <v>204</v>
      </c>
      <c r="B70" s="248"/>
      <c r="C70" s="249"/>
      <c r="D70" s="194" t="s">
        <v>205</v>
      </c>
      <c r="E70" s="196">
        <f>+E71+E78+E104+E109</f>
        <v>4422023.01</v>
      </c>
      <c r="F70" s="196">
        <f t="shared" ref="F70:G70" si="17">+F71+F78+F104+F109</f>
        <v>5000000</v>
      </c>
      <c r="G70" s="196">
        <f t="shared" si="17"/>
        <v>5000000</v>
      </c>
      <c r="H70" s="196">
        <f>+H71+H78+H104+H109+H111</f>
        <v>4738420.38</v>
      </c>
      <c r="I70" s="196">
        <f>H70/E70*100</f>
        <v>107.15503671700704</v>
      </c>
      <c r="J70" s="196">
        <f t="shared" si="14"/>
        <v>94.768407599999989</v>
      </c>
    </row>
    <row r="71" spans="1:10" s="65" customFormat="1" x14ac:dyDescent="0.25">
      <c r="A71" s="193">
        <v>31</v>
      </c>
      <c r="B71" s="185"/>
      <c r="C71" s="186"/>
      <c r="D71" s="187" t="s">
        <v>11</v>
      </c>
      <c r="E71" s="188">
        <f>SUM(E72:E77)</f>
        <v>2355485.62</v>
      </c>
      <c r="F71" s="188">
        <v>2819109.7</v>
      </c>
      <c r="G71" s="188">
        <v>2819109.7</v>
      </c>
      <c r="H71" s="188">
        <f>SUM(H72:H77)</f>
        <v>2659543.1099999994</v>
      </c>
      <c r="I71" s="188">
        <f t="shared" ref="I71" si="18">H71/E71*100</f>
        <v>112.90848423859192</v>
      </c>
      <c r="J71" s="188">
        <f t="shared" si="14"/>
        <v>94.339823313722022</v>
      </c>
    </row>
    <row r="72" spans="1:10" x14ac:dyDescent="0.25">
      <c r="A72" s="33"/>
      <c r="B72" s="34"/>
      <c r="C72" s="10">
        <v>3111</v>
      </c>
      <c r="D72" s="10" t="s">
        <v>91</v>
      </c>
      <c r="E72" s="42">
        <v>846739.29</v>
      </c>
      <c r="F72" s="42"/>
      <c r="G72" s="42"/>
      <c r="H72" s="42">
        <v>764388.21</v>
      </c>
      <c r="I72" s="39">
        <f t="shared" si="2"/>
        <v>90.274328713387092</v>
      </c>
      <c r="J72" s="39"/>
    </row>
    <row r="73" spans="1:10" x14ac:dyDescent="0.25">
      <c r="A73" s="33"/>
      <c r="B73" s="34"/>
      <c r="C73" s="10">
        <v>3113</v>
      </c>
      <c r="D73" s="10" t="s">
        <v>188</v>
      </c>
      <c r="E73" s="42">
        <v>46958.25</v>
      </c>
      <c r="F73" s="42"/>
      <c r="G73" s="42"/>
      <c r="H73" s="42">
        <v>52962.95</v>
      </c>
      <c r="I73" s="39">
        <f t="shared" si="2"/>
        <v>112.78731639275313</v>
      </c>
      <c r="J73" s="39"/>
    </row>
    <row r="74" spans="1:10" x14ac:dyDescent="0.25">
      <c r="A74" s="33"/>
      <c r="B74" s="34"/>
      <c r="C74" s="10">
        <v>3114</v>
      </c>
      <c r="D74" s="10" t="s">
        <v>109</v>
      </c>
      <c r="E74" s="42">
        <v>1098212.6200000001</v>
      </c>
      <c r="F74" s="42"/>
      <c r="G74" s="42"/>
      <c r="H74" s="42">
        <v>1408815.02</v>
      </c>
      <c r="I74" s="39">
        <f t="shared" si="2"/>
        <v>128.2825378568314</v>
      </c>
      <c r="J74" s="39"/>
    </row>
    <row r="75" spans="1:10" x14ac:dyDescent="0.25">
      <c r="A75" s="33"/>
      <c r="B75" s="34"/>
      <c r="C75" s="10">
        <v>3121</v>
      </c>
      <c r="D75" s="10" t="s">
        <v>110</v>
      </c>
      <c r="E75" s="42">
        <v>88918.43</v>
      </c>
      <c r="F75" s="42"/>
      <c r="G75" s="42"/>
      <c r="H75" s="42">
        <v>165383.88</v>
      </c>
      <c r="I75" s="39">
        <f t="shared" si="2"/>
        <v>185.99505186944936</v>
      </c>
      <c r="J75" s="39"/>
    </row>
    <row r="76" spans="1:10" x14ac:dyDescent="0.25">
      <c r="A76" s="33"/>
      <c r="B76" s="34"/>
      <c r="C76" s="10">
        <v>3132</v>
      </c>
      <c r="D76" s="10" t="s">
        <v>111</v>
      </c>
      <c r="E76" s="42">
        <v>274579.3</v>
      </c>
      <c r="F76" s="42"/>
      <c r="G76" s="168"/>
      <c r="H76" s="108">
        <v>267993.05</v>
      </c>
      <c r="I76" s="39">
        <f t="shared" si="2"/>
        <v>97.601330471743495</v>
      </c>
      <c r="J76" s="39"/>
    </row>
    <row r="77" spans="1:10" x14ac:dyDescent="0.25">
      <c r="A77" s="33"/>
      <c r="B77" s="34"/>
      <c r="C77" s="10">
        <v>3133</v>
      </c>
      <c r="D77" s="103" t="s">
        <v>189</v>
      </c>
      <c r="E77" s="108">
        <v>77.73</v>
      </c>
      <c r="F77" s="108"/>
      <c r="G77" s="168"/>
      <c r="H77" s="108">
        <v>0</v>
      </c>
      <c r="I77" s="39">
        <f t="shared" si="2"/>
        <v>0</v>
      </c>
      <c r="J77" s="39"/>
    </row>
    <row r="78" spans="1:10" s="65" customFormat="1" x14ac:dyDescent="0.25">
      <c r="A78" s="193">
        <v>32</v>
      </c>
      <c r="B78" s="190"/>
      <c r="C78" s="191"/>
      <c r="D78" s="187" t="s">
        <v>23</v>
      </c>
      <c r="E78" s="188">
        <f>SUM(E79:E103)</f>
        <v>2029360.8299999998</v>
      </c>
      <c r="F78" s="188">
        <v>2158890.2999999998</v>
      </c>
      <c r="G78" s="188">
        <v>2158890.2999999998</v>
      </c>
      <c r="H78" s="188">
        <f t="shared" ref="H78" si="19">SUM(H79:H103)</f>
        <v>2046811.3199999998</v>
      </c>
      <c r="I78" s="188">
        <f t="shared" si="2"/>
        <v>100.85990079940589</v>
      </c>
      <c r="J78" s="188">
        <f t="shared" si="14"/>
        <v>94.808491195685122</v>
      </c>
    </row>
    <row r="79" spans="1:10" s="65" customFormat="1" x14ac:dyDescent="0.25">
      <c r="A79" s="107"/>
      <c r="B79" s="106"/>
      <c r="C79" s="10">
        <v>3211</v>
      </c>
      <c r="D79" s="10" t="s">
        <v>89</v>
      </c>
      <c r="E79" s="39">
        <v>3365.63</v>
      </c>
      <c r="F79" s="41"/>
      <c r="G79" s="41"/>
      <c r="H79" s="39">
        <v>4594.26</v>
      </c>
      <c r="I79" s="39">
        <f t="shared" si="2"/>
        <v>136.50520110647932</v>
      </c>
      <c r="J79" s="41"/>
    </row>
    <row r="80" spans="1:10" x14ac:dyDescent="0.25">
      <c r="A80" s="33"/>
      <c r="B80" s="34"/>
      <c r="C80" s="10">
        <v>3212</v>
      </c>
      <c r="D80" s="10" t="s">
        <v>112</v>
      </c>
      <c r="E80" s="39">
        <v>326728.78999999998</v>
      </c>
      <c r="F80" s="39"/>
      <c r="G80" s="39"/>
      <c r="H80" s="39">
        <v>277992.64</v>
      </c>
      <c r="I80" s="39">
        <f t="shared" si="2"/>
        <v>85.083607110349845</v>
      </c>
      <c r="J80" s="39"/>
    </row>
    <row r="81" spans="1:10" x14ac:dyDescent="0.25">
      <c r="A81" s="33"/>
      <c r="B81" s="34"/>
      <c r="C81" s="10">
        <v>3213</v>
      </c>
      <c r="D81" s="10" t="s">
        <v>113</v>
      </c>
      <c r="E81" s="39">
        <v>3319.61</v>
      </c>
      <c r="F81" s="39"/>
      <c r="G81" s="39"/>
      <c r="H81" s="39">
        <v>6035.75</v>
      </c>
      <c r="I81" s="39">
        <f t="shared" si="2"/>
        <v>181.82105729287477</v>
      </c>
      <c r="J81" s="39"/>
    </row>
    <row r="82" spans="1:10" x14ac:dyDescent="0.25">
      <c r="A82" s="33"/>
      <c r="B82" s="34"/>
      <c r="C82" s="10">
        <v>3214</v>
      </c>
      <c r="D82" s="10" t="s">
        <v>114</v>
      </c>
      <c r="E82" s="39">
        <v>4049.05</v>
      </c>
      <c r="F82" s="39"/>
      <c r="G82" s="39"/>
      <c r="H82" s="39">
        <v>4021.7</v>
      </c>
      <c r="I82" s="39">
        <f t="shared" si="2"/>
        <v>99.324532915128231</v>
      </c>
      <c r="J82" s="39"/>
    </row>
    <row r="83" spans="1:10" x14ac:dyDescent="0.25">
      <c r="A83" s="33"/>
      <c r="B83" s="34"/>
      <c r="C83" s="10">
        <v>3221</v>
      </c>
      <c r="D83" s="10" t="s">
        <v>115</v>
      </c>
      <c r="E83" s="39">
        <v>87543.69</v>
      </c>
      <c r="F83" s="39"/>
      <c r="G83" s="39"/>
      <c r="H83" s="39">
        <v>96522.83</v>
      </c>
      <c r="I83" s="39">
        <f t="shared" si="2"/>
        <v>110.25675294244508</v>
      </c>
      <c r="J83" s="39"/>
    </row>
    <row r="84" spans="1:10" x14ac:dyDescent="0.25">
      <c r="A84" s="33"/>
      <c r="B84" s="34"/>
      <c r="C84" s="10">
        <v>3222</v>
      </c>
      <c r="D84" s="10" t="s">
        <v>116</v>
      </c>
      <c r="E84" s="39">
        <v>632787.29</v>
      </c>
      <c r="F84" s="39"/>
      <c r="G84" s="39"/>
      <c r="H84" s="39">
        <v>705199.06</v>
      </c>
      <c r="I84" s="39">
        <f t="shared" si="2"/>
        <v>111.44330348354501</v>
      </c>
      <c r="J84" s="39"/>
    </row>
    <row r="85" spans="1:10" x14ac:dyDescent="0.25">
      <c r="A85" s="33"/>
      <c r="B85" s="34"/>
      <c r="C85" s="10">
        <v>3223</v>
      </c>
      <c r="D85" s="10" t="s">
        <v>117</v>
      </c>
      <c r="E85" s="39">
        <v>112884.71</v>
      </c>
      <c r="F85" s="39"/>
      <c r="G85" s="39"/>
      <c r="H85" s="39">
        <v>136326.91</v>
      </c>
      <c r="I85" s="39">
        <f t="shared" si="2"/>
        <v>120.76649707475883</v>
      </c>
      <c r="J85" s="39"/>
    </row>
    <row r="86" spans="1:10" x14ac:dyDescent="0.25">
      <c r="A86" s="33"/>
      <c r="B86" s="34"/>
      <c r="C86" s="10">
        <v>3224</v>
      </c>
      <c r="D86" s="10" t="s">
        <v>118</v>
      </c>
      <c r="E86" s="39">
        <v>14617.93</v>
      </c>
      <c r="F86" s="39"/>
      <c r="G86" s="39"/>
      <c r="H86" s="39">
        <v>14480.43</v>
      </c>
      <c r="I86" s="39">
        <f t="shared" si="2"/>
        <v>99.05937434369983</v>
      </c>
      <c r="J86" s="39"/>
    </row>
    <row r="87" spans="1:10" x14ac:dyDescent="0.25">
      <c r="A87" s="33"/>
      <c r="B87" s="34"/>
      <c r="C87" s="10">
        <v>3225</v>
      </c>
      <c r="D87" s="10" t="s">
        <v>119</v>
      </c>
      <c r="E87" s="39">
        <v>10685.95</v>
      </c>
      <c r="F87" s="39"/>
      <c r="G87" s="39"/>
      <c r="H87" s="39">
        <v>25682.76</v>
      </c>
      <c r="I87" s="39">
        <f t="shared" si="2"/>
        <v>240.34138284382763</v>
      </c>
      <c r="J87" s="39"/>
    </row>
    <row r="88" spans="1:10" x14ac:dyDescent="0.25">
      <c r="A88" s="33"/>
      <c r="B88" s="34"/>
      <c r="C88" s="10">
        <v>3227</v>
      </c>
      <c r="D88" s="10" t="s">
        <v>121</v>
      </c>
      <c r="E88" s="39">
        <v>7049.18</v>
      </c>
      <c r="F88" s="39"/>
      <c r="G88" s="39"/>
      <c r="H88" s="39">
        <v>2404.4499999999998</v>
      </c>
      <c r="I88" s="39">
        <f t="shared" si="2"/>
        <v>34.109641121378651</v>
      </c>
      <c r="J88" s="39"/>
    </row>
    <row r="89" spans="1:10" x14ac:dyDescent="0.25">
      <c r="A89" s="33"/>
      <c r="B89" s="34"/>
      <c r="C89" s="10">
        <v>3231</v>
      </c>
      <c r="D89" s="10" t="s">
        <v>122</v>
      </c>
      <c r="E89" s="39">
        <v>35300.629999999997</v>
      </c>
      <c r="F89" s="39"/>
      <c r="G89" s="39"/>
      <c r="H89" s="105">
        <v>38173.449999999997</v>
      </c>
      <c r="I89" s="39">
        <f t="shared" si="2"/>
        <v>108.13815504142561</v>
      </c>
      <c r="J89" s="39"/>
    </row>
    <row r="90" spans="1:10" x14ac:dyDescent="0.25">
      <c r="A90" s="33"/>
      <c r="B90" s="34"/>
      <c r="C90" s="10">
        <v>3232</v>
      </c>
      <c r="D90" s="10" t="s">
        <v>123</v>
      </c>
      <c r="E90" s="39">
        <v>513710.91</v>
      </c>
      <c r="F90" s="39"/>
      <c r="G90" s="39"/>
      <c r="H90" s="39">
        <v>457847.03999999998</v>
      </c>
      <c r="I90" s="39">
        <f t="shared" si="2"/>
        <v>89.125426594502343</v>
      </c>
      <c r="J90" s="39"/>
    </row>
    <row r="91" spans="1:10" x14ac:dyDescent="0.25">
      <c r="A91" s="33"/>
      <c r="B91" s="34"/>
      <c r="C91" s="10">
        <v>3233</v>
      </c>
      <c r="D91" s="10" t="s">
        <v>124</v>
      </c>
      <c r="E91" s="39">
        <v>2301.84</v>
      </c>
      <c r="F91" s="39"/>
      <c r="G91" s="39"/>
      <c r="H91" s="39">
        <v>2705.02</v>
      </c>
      <c r="I91" s="39">
        <f t="shared" si="2"/>
        <v>117.51555277517116</v>
      </c>
      <c r="J91" s="39"/>
    </row>
    <row r="92" spans="1:10" x14ac:dyDescent="0.25">
      <c r="A92" s="33"/>
      <c r="B92" s="34"/>
      <c r="C92" s="10">
        <v>3234</v>
      </c>
      <c r="D92" s="10" t="s">
        <v>125</v>
      </c>
      <c r="E92" s="39">
        <v>154313.97</v>
      </c>
      <c r="F92" s="39"/>
      <c r="G92" s="39"/>
      <c r="H92" s="39">
        <v>130365.43</v>
      </c>
      <c r="I92" s="39">
        <f t="shared" si="2"/>
        <v>84.480640346431372</v>
      </c>
      <c r="J92" s="39"/>
    </row>
    <row r="93" spans="1:10" x14ac:dyDescent="0.25">
      <c r="A93" s="33"/>
      <c r="B93" s="34"/>
      <c r="C93" s="10">
        <v>3236</v>
      </c>
      <c r="D93" s="10" t="s">
        <v>127</v>
      </c>
      <c r="E93" s="39">
        <v>20996.12</v>
      </c>
      <c r="F93" s="39"/>
      <c r="G93" s="39"/>
      <c r="H93" s="39">
        <v>23690</v>
      </c>
      <c r="I93" s="39">
        <f t="shared" si="2"/>
        <v>112.83037056370415</v>
      </c>
      <c r="J93" s="39"/>
    </row>
    <row r="94" spans="1:10" x14ac:dyDescent="0.25">
      <c r="A94" s="33"/>
      <c r="B94" s="34"/>
      <c r="C94" s="10">
        <v>3237</v>
      </c>
      <c r="D94" s="10" t="s">
        <v>128</v>
      </c>
      <c r="E94" s="39">
        <v>26692.73</v>
      </c>
      <c r="F94" s="39"/>
      <c r="G94" s="39"/>
      <c r="H94" s="39">
        <v>63784.98</v>
      </c>
      <c r="I94" s="39">
        <f t="shared" si="2"/>
        <v>238.96012135139421</v>
      </c>
      <c r="J94" s="39"/>
    </row>
    <row r="95" spans="1:10" x14ac:dyDescent="0.25">
      <c r="A95" s="33"/>
      <c r="B95" s="34"/>
      <c r="C95" s="10">
        <v>3238</v>
      </c>
      <c r="D95" s="10" t="s">
        <v>129</v>
      </c>
      <c r="E95" s="39">
        <v>29693.01</v>
      </c>
      <c r="F95" s="39"/>
      <c r="G95" s="39"/>
      <c r="H95" s="39">
        <v>31464.32</v>
      </c>
      <c r="I95" s="39">
        <f t="shared" si="2"/>
        <v>105.96541071450822</v>
      </c>
      <c r="J95" s="39"/>
    </row>
    <row r="96" spans="1:10" x14ac:dyDescent="0.25">
      <c r="A96" s="33"/>
      <c r="B96" s="34"/>
      <c r="C96" s="10">
        <v>3239</v>
      </c>
      <c r="D96" s="10" t="s">
        <v>130</v>
      </c>
      <c r="E96" s="39">
        <v>26001.14</v>
      </c>
      <c r="F96" s="39"/>
      <c r="G96" s="39"/>
      <c r="H96" s="39">
        <v>16492.25</v>
      </c>
      <c r="I96" s="39">
        <f t="shared" si="2"/>
        <v>63.428949653745946</v>
      </c>
      <c r="J96" s="39"/>
    </row>
    <row r="97" spans="1:10" x14ac:dyDescent="0.25">
      <c r="A97" s="33"/>
      <c r="B97" s="34"/>
      <c r="C97" s="10">
        <v>3291</v>
      </c>
      <c r="D97" s="103" t="s">
        <v>217</v>
      </c>
      <c r="E97" s="39">
        <v>0</v>
      </c>
      <c r="F97" s="39"/>
      <c r="G97" s="39"/>
      <c r="H97" s="39">
        <v>0</v>
      </c>
      <c r="I97" s="39" t="e">
        <f t="shared" si="2"/>
        <v>#DIV/0!</v>
      </c>
      <c r="J97" s="39"/>
    </row>
    <row r="98" spans="1:10" x14ac:dyDescent="0.25">
      <c r="A98" s="33"/>
      <c r="B98" s="34"/>
      <c r="C98" s="10">
        <v>3292</v>
      </c>
      <c r="D98" s="103" t="s">
        <v>132</v>
      </c>
      <c r="E98" s="39">
        <v>8022.05</v>
      </c>
      <c r="F98" s="39"/>
      <c r="G98" s="39"/>
      <c r="H98" s="39">
        <v>6467</v>
      </c>
      <c r="I98" s="39">
        <f t="shared" si="2"/>
        <v>80.615304068162132</v>
      </c>
      <c r="J98" s="39"/>
    </row>
    <row r="99" spans="1:10" x14ac:dyDescent="0.25">
      <c r="A99" s="33"/>
      <c r="B99" s="34"/>
      <c r="C99" s="10">
        <v>3293</v>
      </c>
      <c r="D99" s="103" t="s">
        <v>133</v>
      </c>
      <c r="E99" s="39">
        <v>250.8</v>
      </c>
      <c r="F99" s="39"/>
      <c r="G99" s="39"/>
      <c r="H99" s="39">
        <v>284.5</v>
      </c>
      <c r="I99" s="39">
        <f t="shared" si="2"/>
        <v>113.43700159489633</v>
      </c>
      <c r="J99" s="39"/>
    </row>
    <row r="100" spans="1:10" x14ac:dyDescent="0.25">
      <c r="A100" s="33"/>
      <c r="B100" s="34"/>
      <c r="C100" s="10">
        <v>3294</v>
      </c>
      <c r="D100" s="103" t="s">
        <v>134</v>
      </c>
      <c r="E100" s="39">
        <v>0</v>
      </c>
      <c r="F100" s="39"/>
      <c r="G100" s="39"/>
      <c r="H100" s="39">
        <v>0</v>
      </c>
      <c r="I100" s="39" t="e">
        <f t="shared" si="2"/>
        <v>#DIV/0!</v>
      </c>
      <c r="J100" s="39"/>
    </row>
    <row r="101" spans="1:10" x14ac:dyDescent="0.25">
      <c r="A101" s="33"/>
      <c r="B101" s="34"/>
      <c r="C101" s="10">
        <v>3295</v>
      </c>
      <c r="D101" s="103" t="s">
        <v>135</v>
      </c>
      <c r="E101" s="39">
        <v>2323.84</v>
      </c>
      <c r="F101" s="39"/>
      <c r="G101" s="39"/>
      <c r="H101" s="39">
        <v>1202.1400000000001</v>
      </c>
      <c r="I101" s="39">
        <f t="shared" si="2"/>
        <v>51.730755990085378</v>
      </c>
      <c r="J101" s="39"/>
    </row>
    <row r="102" spans="1:10" x14ac:dyDescent="0.25">
      <c r="A102" s="33"/>
      <c r="B102" s="34"/>
      <c r="C102" s="10">
        <v>3296</v>
      </c>
      <c r="D102" s="103" t="s">
        <v>137</v>
      </c>
      <c r="E102" s="39">
        <v>3984.99</v>
      </c>
      <c r="F102" s="39"/>
      <c r="G102" s="39"/>
      <c r="H102" s="39">
        <v>0</v>
      </c>
      <c r="I102" s="39">
        <f t="shared" si="2"/>
        <v>0</v>
      </c>
      <c r="J102" s="39"/>
    </row>
    <row r="103" spans="1:10" x14ac:dyDescent="0.25">
      <c r="A103" s="33"/>
      <c r="B103" s="34"/>
      <c r="C103" s="10">
        <v>3299</v>
      </c>
      <c r="D103" s="103" t="s">
        <v>138</v>
      </c>
      <c r="E103" s="39">
        <v>2736.97</v>
      </c>
      <c r="F103" s="39"/>
      <c r="G103" s="39"/>
      <c r="H103" s="39">
        <v>1074.4000000000001</v>
      </c>
      <c r="I103" s="39">
        <f t="shared" si="2"/>
        <v>39.255088656433948</v>
      </c>
      <c r="J103" s="39"/>
    </row>
    <row r="104" spans="1:10" s="65" customFormat="1" x14ac:dyDescent="0.25">
      <c r="A104" s="193">
        <v>34</v>
      </c>
      <c r="B104" s="190"/>
      <c r="C104" s="191"/>
      <c r="D104" s="187" t="s">
        <v>52</v>
      </c>
      <c r="E104" s="188">
        <f>SUM(E105:E108)</f>
        <v>18311.170000000002</v>
      </c>
      <c r="F104" s="188">
        <v>1000</v>
      </c>
      <c r="G104" s="188">
        <v>1000</v>
      </c>
      <c r="H104" s="188">
        <f t="shared" ref="H104" si="20">SUM(H105:H108)</f>
        <v>15705.92</v>
      </c>
      <c r="I104" s="188">
        <f t="shared" ref="I104" si="21">H104/E104*100</f>
        <v>85.772345513694631</v>
      </c>
      <c r="J104" s="188">
        <f t="shared" ref="J104" si="22">H104/G104*100</f>
        <v>1570.5920000000001</v>
      </c>
    </row>
    <row r="105" spans="1:10" x14ac:dyDescent="0.25">
      <c r="A105" s="33"/>
      <c r="B105" s="34"/>
      <c r="C105" s="121">
        <v>3431</v>
      </c>
      <c r="D105" s="22" t="s">
        <v>139</v>
      </c>
      <c r="E105" s="39">
        <v>11309.78</v>
      </c>
      <c r="F105" s="39"/>
      <c r="G105" s="39"/>
      <c r="H105" s="39">
        <v>11374.93</v>
      </c>
      <c r="I105" s="39">
        <f t="shared" si="2"/>
        <v>100.57605010884384</v>
      </c>
      <c r="J105" s="39"/>
    </row>
    <row r="106" spans="1:10" ht="25.5" x14ac:dyDescent="0.25">
      <c r="A106" s="33"/>
      <c r="B106" s="34"/>
      <c r="C106" s="121">
        <v>3432</v>
      </c>
      <c r="D106" s="22" t="s">
        <v>140</v>
      </c>
      <c r="E106" s="39">
        <v>0</v>
      </c>
      <c r="F106" s="39"/>
      <c r="G106" s="39"/>
      <c r="H106" s="39">
        <v>0</v>
      </c>
      <c r="I106" s="39" t="e">
        <f t="shared" si="2"/>
        <v>#DIV/0!</v>
      </c>
      <c r="J106" s="39"/>
    </row>
    <row r="107" spans="1:10" x14ac:dyDescent="0.25">
      <c r="A107" s="33"/>
      <c r="B107" s="34"/>
      <c r="C107" s="121">
        <v>3433</v>
      </c>
      <c r="D107" s="22" t="s">
        <v>141</v>
      </c>
      <c r="E107" s="39">
        <v>7001.39</v>
      </c>
      <c r="F107" s="39"/>
      <c r="G107" s="39"/>
      <c r="H107" s="39">
        <v>4330.99</v>
      </c>
      <c r="I107" s="39">
        <f t="shared" si="2"/>
        <v>61.859002283832211</v>
      </c>
      <c r="J107" s="39"/>
    </row>
    <row r="108" spans="1:10" x14ac:dyDescent="0.25">
      <c r="A108" s="33"/>
      <c r="B108" s="34"/>
      <c r="C108" s="121">
        <v>3434</v>
      </c>
      <c r="D108" s="22" t="s">
        <v>142</v>
      </c>
      <c r="E108" s="39">
        <v>0</v>
      </c>
      <c r="F108" s="39"/>
      <c r="G108" s="39"/>
      <c r="H108" s="39">
        <v>0</v>
      </c>
      <c r="I108" s="39" t="e">
        <f t="shared" si="2"/>
        <v>#DIV/0!</v>
      </c>
      <c r="J108" s="39"/>
    </row>
    <row r="109" spans="1:10" s="65" customFormat="1" ht="13.5" customHeight="1" x14ac:dyDescent="0.25">
      <c r="A109" s="193">
        <v>37</v>
      </c>
      <c r="B109" s="190"/>
      <c r="C109" s="191"/>
      <c r="D109" s="187" t="s">
        <v>149</v>
      </c>
      <c r="E109" s="188">
        <f>SUM(E110)</f>
        <v>18865.39</v>
      </c>
      <c r="F109" s="188">
        <v>21000</v>
      </c>
      <c r="G109" s="188">
        <v>21000</v>
      </c>
      <c r="H109" s="188">
        <f t="shared" ref="H109:H111" si="23">SUM(H110)</f>
        <v>16360.03</v>
      </c>
      <c r="I109" s="188">
        <f t="shared" ref="I109" si="24">H109/E109*100</f>
        <v>86.719808071818292</v>
      </c>
      <c r="J109" s="188">
        <f t="shared" ref="J109" si="25">H109/G109*100</f>
        <v>77.904904761904774</v>
      </c>
    </row>
    <row r="110" spans="1:10" s="65" customFormat="1" x14ac:dyDescent="0.25">
      <c r="A110" s="107"/>
      <c r="B110" s="106"/>
      <c r="C110" s="121">
        <v>3721</v>
      </c>
      <c r="D110" s="22" t="s">
        <v>143</v>
      </c>
      <c r="E110" s="39">
        <v>18865.39</v>
      </c>
      <c r="F110" s="41"/>
      <c r="G110" s="41"/>
      <c r="H110" s="39">
        <v>16360.03</v>
      </c>
      <c r="I110" s="39">
        <f t="shared" si="2"/>
        <v>86.719808071818292</v>
      </c>
      <c r="J110" s="41"/>
    </row>
    <row r="111" spans="1:10" s="65" customFormat="1" ht="13.5" customHeight="1" x14ac:dyDescent="0.25">
      <c r="A111" s="193">
        <v>38</v>
      </c>
      <c r="B111" s="190"/>
      <c r="C111" s="191"/>
      <c r="D111" s="187" t="s">
        <v>228</v>
      </c>
      <c r="E111" s="188">
        <f>SUM(E112)</f>
        <v>0</v>
      </c>
      <c r="F111" s="188">
        <v>0</v>
      </c>
      <c r="G111" s="188">
        <v>0</v>
      </c>
      <c r="H111" s="188">
        <f t="shared" si="23"/>
        <v>0</v>
      </c>
      <c r="I111" s="188" t="e">
        <f t="shared" si="2"/>
        <v>#DIV/0!</v>
      </c>
      <c r="J111" s="188" t="e">
        <f t="shared" ref="J111" si="26">H111/G111*100</f>
        <v>#DIV/0!</v>
      </c>
    </row>
    <row r="112" spans="1:10" s="65" customFormat="1" x14ac:dyDescent="0.25">
      <c r="A112" s="107"/>
      <c r="B112" s="106"/>
      <c r="C112" s="121">
        <v>3835</v>
      </c>
      <c r="D112" s="22" t="s">
        <v>227</v>
      </c>
      <c r="E112" s="39">
        <v>0</v>
      </c>
      <c r="F112" s="41"/>
      <c r="G112" s="41"/>
      <c r="H112" s="39">
        <v>0</v>
      </c>
      <c r="I112" s="39" t="e">
        <f t="shared" ref="I112" si="27">H112/E112*100</f>
        <v>#DIV/0!</v>
      </c>
      <c r="J112" s="41"/>
    </row>
    <row r="113" spans="1:10" s="26" customFormat="1" ht="15" customHeight="1" x14ac:dyDescent="0.25">
      <c r="A113" s="247" t="s">
        <v>208</v>
      </c>
      <c r="B113" s="248"/>
      <c r="C113" s="249"/>
      <c r="D113" s="194" t="s">
        <v>177</v>
      </c>
      <c r="E113" s="196">
        <f t="shared" ref="E113:H113" si="28">+E114</f>
        <v>200000</v>
      </c>
      <c r="F113" s="196">
        <f t="shared" si="28"/>
        <v>0</v>
      </c>
      <c r="G113" s="196">
        <f t="shared" si="28"/>
        <v>51730.93</v>
      </c>
      <c r="H113" s="196">
        <f t="shared" si="28"/>
        <v>51730.93</v>
      </c>
      <c r="I113" s="196">
        <f t="shared" ref="I113:I117" si="29">H113/E113*100</f>
        <v>25.865465</v>
      </c>
      <c r="J113" s="196">
        <f t="shared" ref="J113" si="30">H113/G113*100</f>
        <v>100</v>
      </c>
    </row>
    <row r="114" spans="1:10" s="65" customFormat="1" x14ac:dyDescent="0.25">
      <c r="A114" s="193">
        <v>31</v>
      </c>
      <c r="B114" s="190"/>
      <c r="C114" s="191"/>
      <c r="D114" s="187" t="s">
        <v>11</v>
      </c>
      <c r="E114" s="188">
        <f>SUM(E115:E117)</f>
        <v>200000</v>
      </c>
      <c r="F114" s="188">
        <f t="shared" ref="F114" si="31">SUM(F116,F117)</f>
        <v>0</v>
      </c>
      <c r="G114" s="188">
        <v>51730.93</v>
      </c>
      <c r="H114" s="188">
        <f>SUM(H115,H117)</f>
        <v>51730.93</v>
      </c>
      <c r="I114" s="188">
        <f t="shared" si="29"/>
        <v>25.865465</v>
      </c>
      <c r="J114" s="188"/>
    </row>
    <row r="115" spans="1:10" s="65" customFormat="1" x14ac:dyDescent="0.25">
      <c r="A115" s="107"/>
      <c r="B115" s="106"/>
      <c r="C115" s="121">
        <v>3111</v>
      </c>
      <c r="D115" s="22" t="s">
        <v>91</v>
      </c>
      <c r="E115" s="41">
        <v>0</v>
      </c>
      <c r="F115" s="41"/>
      <c r="G115" s="41"/>
      <c r="H115" s="39">
        <v>51730.93</v>
      </c>
      <c r="I115" s="39" t="e">
        <f t="shared" si="29"/>
        <v>#DIV/0!</v>
      </c>
      <c r="J115" s="41"/>
    </row>
    <row r="116" spans="1:10" x14ac:dyDescent="0.25">
      <c r="A116" s="33"/>
      <c r="B116" s="34"/>
      <c r="C116" s="10">
        <v>3114</v>
      </c>
      <c r="D116" s="10" t="s">
        <v>109</v>
      </c>
      <c r="E116" s="39">
        <v>126989.74</v>
      </c>
      <c r="F116" s="39"/>
      <c r="G116" s="39"/>
      <c r="H116" s="39">
        <v>0</v>
      </c>
      <c r="I116" s="39">
        <f t="shared" si="29"/>
        <v>0</v>
      </c>
      <c r="J116" s="39"/>
    </row>
    <row r="117" spans="1:10" x14ac:dyDescent="0.25">
      <c r="A117" s="33"/>
      <c r="B117" s="34"/>
      <c r="C117" s="10">
        <v>3121</v>
      </c>
      <c r="D117" s="103" t="s">
        <v>110</v>
      </c>
      <c r="E117" s="39">
        <v>73010.259999999995</v>
      </c>
      <c r="F117" s="39"/>
      <c r="G117" s="39"/>
      <c r="H117" s="39">
        <v>0</v>
      </c>
      <c r="I117" s="39">
        <f t="shared" si="29"/>
        <v>0</v>
      </c>
      <c r="J117" s="39"/>
    </row>
    <row r="118" spans="1:10" x14ac:dyDescent="0.25">
      <c r="A118" s="247" t="s">
        <v>206</v>
      </c>
      <c r="B118" s="248"/>
      <c r="C118" s="249"/>
      <c r="D118" s="194" t="s">
        <v>209</v>
      </c>
      <c r="E118" s="196">
        <f>E119+E125</f>
        <v>885.78</v>
      </c>
      <c r="F118" s="196">
        <f t="shared" ref="F118:H118" si="32">F119+F125</f>
        <v>0</v>
      </c>
      <c r="G118" s="196">
        <f t="shared" si="32"/>
        <v>0</v>
      </c>
      <c r="H118" s="196">
        <f t="shared" si="32"/>
        <v>680.05</v>
      </c>
      <c r="I118" s="196">
        <f t="shared" si="2"/>
        <v>76.774142563616238</v>
      </c>
      <c r="J118" s="196" t="e">
        <f t="shared" si="14"/>
        <v>#DIV/0!</v>
      </c>
    </row>
    <row r="119" spans="1:10" s="65" customFormat="1" x14ac:dyDescent="0.25">
      <c r="A119" s="193">
        <v>31</v>
      </c>
      <c r="B119" s="190"/>
      <c r="C119" s="191"/>
      <c r="D119" s="187" t="s">
        <v>11</v>
      </c>
      <c r="E119" s="188">
        <f>E120+E121+E122+E123+E124</f>
        <v>0</v>
      </c>
      <c r="F119" s="188">
        <f t="shared" ref="F119:H119" si="33">F120+F121+F122+F123+F124</f>
        <v>0</v>
      </c>
      <c r="G119" s="188">
        <f t="shared" si="33"/>
        <v>0</v>
      </c>
      <c r="H119" s="188">
        <f t="shared" si="33"/>
        <v>0</v>
      </c>
      <c r="I119" s="198" t="e">
        <f t="shared" si="2"/>
        <v>#DIV/0!</v>
      </c>
      <c r="J119" s="198" t="e">
        <f t="shared" si="14"/>
        <v>#DIV/0!</v>
      </c>
    </row>
    <row r="120" spans="1:10" s="65" customFormat="1" x14ac:dyDescent="0.25">
      <c r="A120" s="107"/>
      <c r="B120" s="106"/>
      <c r="C120" s="121">
        <v>3111</v>
      </c>
      <c r="D120" s="22" t="s">
        <v>91</v>
      </c>
      <c r="E120" s="39">
        <v>0</v>
      </c>
      <c r="F120" s="39"/>
      <c r="G120" s="39"/>
      <c r="H120" s="39">
        <v>0</v>
      </c>
      <c r="I120" s="39" t="e">
        <f t="shared" si="2"/>
        <v>#DIV/0!</v>
      </c>
      <c r="J120" s="167"/>
    </row>
    <row r="121" spans="1:10" x14ac:dyDescent="0.25">
      <c r="A121" s="107"/>
      <c r="B121" s="106"/>
      <c r="C121" s="10">
        <v>3113</v>
      </c>
      <c r="D121" s="10" t="s">
        <v>188</v>
      </c>
      <c r="E121" s="39">
        <v>0</v>
      </c>
      <c r="F121" s="39"/>
      <c r="G121" s="39"/>
      <c r="H121" s="39">
        <v>0</v>
      </c>
      <c r="I121" s="39" t="e">
        <f t="shared" si="2"/>
        <v>#DIV/0!</v>
      </c>
      <c r="J121" s="167"/>
    </row>
    <row r="122" spans="1:10" x14ac:dyDescent="0.25">
      <c r="A122" s="107"/>
      <c r="B122" s="106"/>
      <c r="C122" s="160">
        <v>3114</v>
      </c>
      <c r="D122" s="103" t="s">
        <v>109</v>
      </c>
      <c r="E122" s="39">
        <v>0</v>
      </c>
      <c r="F122" s="39"/>
      <c r="G122" s="39"/>
      <c r="H122" s="39">
        <v>0</v>
      </c>
      <c r="I122" s="39" t="e">
        <f t="shared" si="2"/>
        <v>#DIV/0!</v>
      </c>
      <c r="J122" s="167"/>
    </row>
    <row r="123" spans="1:10" x14ac:dyDescent="0.25">
      <c r="A123" s="107"/>
      <c r="B123" s="106"/>
      <c r="C123" s="10">
        <v>3121</v>
      </c>
      <c r="D123" s="103" t="s">
        <v>110</v>
      </c>
      <c r="E123" s="39">
        <v>0</v>
      </c>
      <c r="F123" s="39"/>
      <c r="G123" s="39"/>
      <c r="H123" s="39">
        <v>0</v>
      </c>
      <c r="I123" s="39" t="e">
        <f t="shared" si="2"/>
        <v>#DIV/0!</v>
      </c>
      <c r="J123" s="167"/>
    </row>
    <row r="124" spans="1:10" x14ac:dyDescent="0.25">
      <c r="A124" s="161"/>
      <c r="B124" s="162"/>
      <c r="C124" s="163">
        <v>3132</v>
      </c>
      <c r="D124" s="103" t="s">
        <v>218</v>
      </c>
      <c r="E124" s="39">
        <v>0</v>
      </c>
      <c r="F124" s="39"/>
      <c r="G124" s="39"/>
      <c r="H124" s="39">
        <v>0</v>
      </c>
      <c r="I124" s="39" t="e">
        <f t="shared" si="2"/>
        <v>#DIV/0!</v>
      </c>
      <c r="J124" s="167"/>
    </row>
    <row r="125" spans="1:10" x14ac:dyDescent="0.25">
      <c r="A125" s="190">
        <v>32</v>
      </c>
      <c r="B125" s="190"/>
      <c r="C125" s="199"/>
      <c r="D125" s="200" t="s">
        <v>23</v>
      </c>
      <c r="E125" s="188">
        <f t="shared" ref="E125:H125" si="34">E126+E127+E128+E129+E130+E131+E132+E133</f>
        <v>885.78</v>
      </c>
      <c r="F125" s="188">
        <f t="shared" si="34"/>
        <v>0</v>
      </c>
      <c r="G125" s="188">
        <f t="shared" si="34"/>
        <v>0</v>
      </c>
      <c r="H125" s="188">
        <f t="shared" si="34"/>
        <v>680.05</v>
      </c>
      <c r="I125" s="198">
        <f t="shared" si="2"/>
        <v>76.774142563616238</v>
      </c>
      <c r="J125" s="198" t="e">
        <f t="shared" si="14"/>
        <v>#DIV/0!</v>
      </c>
    </row>
    <row r="126" spans="1:10" x14ac:dyDescent="0.25">
      <c r="A126" s="164"/>
      <c r="B126" s="165"/>
      <c r="C126" s="166">
        <v>3212</v>
      </c>
      <c r="D126" s="103" t="s">
        <v>112</v>
      </c>
      <c r="E126" s="39">
        <v>0</v>
      </c>
      <c r="F126" s="39"/>
      <c r="G126" s="39"/>
      <c r="H126" s="39">
        <v>0</v>
      </c>
      <c r="I126" s="39" t="e">
        <f t="shared" si="2"/>
        <v>#DIV/0!</v>
      </c>
      <c r="J126" s="167"/>
    </row>
    <row r="127" spans="1:10" x14ac:dyDescent="0.25">
      <c r="A127" s="107"/>
      <c r="B127" s="106"/>
      <c r="C127" s="10">
        <v>3222</v>
      </c>
      <c r="D127" s="103" t="s">
        <v>116</v>
      </c>
      <c r="E127" s="39">
        <v>532.63</v>
      </c>
      <c r="F127" s="39"/>
      <c r="G127" s="39"/>
      <c r="H127" s="39">
        <v>680.05</v>
      </c>
      <c r="I127" s="39">
        <f t="shared" si="2"/>
        <v>127.67775003285581</v>
      </c>
      <c r="J127" s="167"/>
    </row>
    <row r="128" spans="1:10" x14ac:dyDescent="0.25">
      <c r="A128" s="107"/>
      <c r="B128" s="106"/>
      <c r="C128" s="10">
        <v>3223</v>
      </c>
      <c r="D128" s="103" t="s">
        <v>117</v>
      </c>
      <c r="E128" s="39">
        <v>0</v>
      </c>
      <c r="F128" s="39"/>
      <c r="G128" s="39"/>
      <c r="H128" s="39">
        <v>0</v>
      </c>
      <c r="I128" s="39" t="e">
        <f t="shared" si="2"/>
        <v>#DIV/0!</v>
      </c>
      <c r="J128" s="167"/>
    </row>
    <row r="129" spans="1:10" x14ac:dyDescent="0.25">
      <c r="A129" s="107"/>
      <c r="B129" s="106"/>
      <c r="C129" s="10">
        <v>3225</v>
      </c>
      <c r="D129" s="103" t="s">
        <v>119</v>
      </c>
      <c r="E129" s="39">
        <v>0</v>
      </c>
      <c r="F129" s="39"/>
      <c r="G129" s="39"/>
      <c r="H129" s="39">
        <v>0</v>
      </c>
      <c r="I129" s="39" t="e">
        <f t="shared" si="2"/>
        <v>#DIV/0!</v>
      </c>
      <c r="J129" s="167"/>
    </row>
    <row r="130" spans="1:10" x14ac:dyDescent="0.25">
      <c r="A130" s="107"/>
      <c r="B130" s="106"/>
      <c r="C130" s="10">
        <v>3232</v>
      </c>
      <c r="D130" s="103" t="s">
        <v>123</v>
      </c>
      <c r="E130" s="39">
        <v>0</v>
      </c>
      <c r="F130" s="39"/>
      <c r="G130" s="39"/>
      <c r="H130" s="39">
        <v>0</v>
      </c>
      <c r="I130" s="39" t="e">
        <f t="shared" si="2"/>
        <v>#DIV/0!</v>
      </c>
      <c r="J130" s="167"/>
    </row>
    <row r="131" spans="1:10" x14ac:dyDescent="0.25">
      <c r="A131" s="107"/>
      <c r="B131" s="106"/>
      <c r="C131" s="10">
        <v>3234</v>
      </c>
      <c r="D131" s="103" t="s">
        <v>125</v>
      </c>
      <c r="E131" s="39">
        <v>0</v>
      </c>
      <c r="F131" s="39"/>
      <c r="G131" s="39"/>
      <c r="H131" s="39">
        <v>0</v>
      </c>
      <c r="I131" s="39" t="e">
        <f t="shared" si="2"/>
        <v>#DIV/0!</v>
      </c>
      <c r="J131" s="167"/>
    </row>
    <row r="132" spans="1:10" x14ac:dyDescent="0.25">
      <c r="A132" s="107"/>
      <c r="B132" s="106"/>
      <c r="C132" s="10">
        <v>3237</v>
      </c>
      <c r="D132" s="103" t="s">
        <v>128</v>
      </c>
      <c r="E132" s="39">
        <v>353.15</v>
      </c>
      <c r="F132" s="39"/>
      <c r="G132" s="39"/>
      <c r="H132" s="39"/>
      <c r="I132" s="39">
        <f t="shared" si="2"/>
        <v>0</v>
      </c>
      <c r="J132" s="167"/>
    </row>
    <row r="133" spans="1:10" x14ac:dyDescent="0.25">
      <c r="A133" s="107"/>
      <c r="B133" s="106"/>
      <c r="C133" s="10">
        <v>3239</v>
      </c>
      <c r="D133" s="103" t="s">
        <v>130</v>
      </c>
      <c r="E133" s="39">
        <v>0</v>
      </c>
      <c r="F133" s="39"/>
      <c r="G133" s="39"/>
      <c r="H133" s="39">
        <v>0</v>
      </c>
      <c r="I133" s="39" t="e">
        <f t="shared" si="2"/>
        <v>#DIV/0!</v>
      </c>
      <c r="J133" s="167"/>
    </row>
    <row r="134" spans="1:10" ht="15" customHeight="1" x14ac:dyDescent="0.25">
      <c r="A134" s="247" t="s">
        <v>233</v>
      </c>
      <c r="B134" s="248"/>
      <c r="C134" s="249"/>
      <c r="D134" s="194" t="s">
        <v>234</v>
      </c>
      <c r="E134" s="196">
        <f>+E135</f>
        <v>376.87</v>
      </c>
      <c r="F134" s="196">
        <f t="shared" ref="F134:G134" si="35">+F135</f>
        <v>0</v>
      </c>
      <c r="G134" s="196">
        <f t="shared" si="35"/>
        <v>614.22</v>
      </c>
      <c r="H134" s="196">
        <f>+H135</f>
        <v>232.1</v>
      </c>
      <c r="I134" s="196">
        <f t="shared" ref="I134:I135" si="36">H134/E134*100</f>
        <v>61.586223366147472</v>
      </c>
      <c r="J134" s="196">
        <v>0</v>
      </c>
    </row>
    <row r="135" spans="1:10" s="65" customFormat="1" x14ac:dyDescent="0.25">
      <c r="A135" s="250">
        <v>32</v>
      </c>
      <c r="B135" s="251"/>
      <c r="C135" s="252"/>
      <c r="D135" s="187" t="s">
        <v>23</v>
      </c>
      <c r="E135" s="188">
        <f>SUM(E136:E138)</f>
        <v>376.87</v>
      </c>
      <c r="F135" s="188">
        <v>0</v>
      </c>
      <c r="G135" s="188">
        <v>614.22</v>
      </c>
      <c r="H135" s="188">
        <f>SUM(H136:H138)</f>
        <v>232.1</v>
      </c>
      <c r="I135" s="188">
        <f t="shared" si="36"/>
        <v>61.586223366147472</v>
      </c>
      <c r="J135" s="188">
        <v>0</v>
      </c>
    </row>
    <row r="136" spans="1:10" x14ac:dyDescent="0.25">
      <c r="A136" s="33"/>
      <c r="B136" s="34"/>
      <c r="C136" s="10">
        <v>3221</v>
      </c>
      <c r="D136" s="10" t="s">
        <v>115</v>
      </c>
      <c r="E136" s="39">
        <v>0</v>
      </c>
      <c r="F136" s="39"/>
      <c r="G136" s="39"/>
      <c r="H136" s="39">
        <v>0</v>
      </c>
      <c r="I136" s="39">
        <v>0</v>
      </c>
      <c r="J136" s="39"/>
    </row>
    <row r="137" spans="1:10" x14ac:dyDescent="0.25">
      <c r="A137" s="33"/>
      <c r="B137" s="34"/>
      <c r="C137" s="10">
        <v>3222</v>
      </c>
      <c r="D137" s="10" t="s">
        <v>116</v>
      </c>
      <c r="E137" s="39">
        <v>376.87</v>
      </c>
      <c r="F137" s="39"/>
      <c r="G137" s="39"/>
      <c r="H137" s="39">
        <v>53.1</v>
      </c>
      <c r="I137" s="39">
        <v>0</v>
      </c>
      <c r="J137" s="39"/>
    </row>
    <row r="138" spans="1:10" x14ac:dyDescent="0.25">
      <c r="A138" s="33"/>
      <c r="B138" s="34"/>
      <c r="C138" s="10">
        <v>3239</v>
      </c>
      <c r="D138" s="103" t="s">
        <v>130</v>
      </c>
      <c r="E138" s="39">
        <v>0</v>
      </c>
      <c r="F138" s="39"/>
      <c r="G138" s="39"/>
      <c r="H138" s="39">
        <v>179</v>
      </c>
      <c r="I138" s="39" t="e">
        <f t="shared" ref="I138" si="37">H138/E138*100</f>
        <v>#DIV/0!</v>
      </c>
      <c r="J138" s="39"/>
    </row>
    <row r="139" spans="1:10" ht="15" customHeight="1" x14ac:dyDescent="0.25">
      <c r="A139" s="247" t="s">
        <v>207</v>
      </c>
      <c r="B139" s="248"/>
      <c r="C139" s="249"/>
      <c r="D139" s="194" t="s">
        <v>210</v>
      </c>
      <c r="E139" s="196">
        <f>+E140</f>
        <v>376.87</v>
      </c>
      <c r="F139" s="196">
        <f t="shared" ref="F139:G139" si="38">+F140</f>
        <v>0</v>
      </c>
      <c r="G139" s="196">
        <f t="shared" si="38"/>
        <v>0</v>
      </c>
      <c r="H139" s="196">
        <f>+H140</f>
        <v>646.09</v>
      </c>
      <c r="I139" s="196">
        <f t="shared" si="2"/>
        <v>171.43577360893678</v>
      </c>
      <c r="J139" s="196">
        <v>0</v>
      </c>
    </row>
    <row r="140" spans="1:10" s="65" customFormat="1" x14ac:dyDescent="0.25">
      <c r="A140" s="250">
        <v>32</v>
      </c>
      <c r="B140" s="251"/>
      <c r="C140" s="252"/>
      <c r="D140" s="187" t="s">
        <v>23</v>
      </c>
      <c r="E140" s="188">
        <f>SUM(E141:E143)</f>
        <v>376.87</v>
      </c>
      <c r="F140" s="188">
        <v>0</v>
      </c>
      <c r="G140" s="188">
        <v>0</v>
      </c>
      <c r="H140" s="188">
        <f>SUM(H141:H142)</f>
        <v>646.09</v>
      </c>
      <c r="I140" s="188">
        <f t="shared" si="2"/>
        <v>171.43577360893678</v>
      </c>
      <c r="J140" s="188">
        <v>0</v>
      </c>
    </row>
    <row r="141" spans="1:10" x14ac:dyDescent="0.25">
      <c r="A141" s="33"/>
      <c r="B141" s="34"/>
      <c r="C141" s="10">
        <v>3221</v>
      </c>
      <c r="D141" s="10" t="s">
        <v>115</v>
      </c>
      <c r="E141" s="39">
        <v>0</v>
      </c>
      <c r="F141" s="39"/>
      <c r="G141" s="39"/>
      <c r="H141" s="39">
        <v>0</v>
      </c>
      <c r="I141" s="39">
        <v>0</v>
      </c>
      <c r="J141" s="39"/>
    </row>
    <row r="142" spans="1:10" x14ac:dyDescent="0.25">
      <c r="A142" s="33"/>
      <c r="B142" s="34"/>
      <c r="C142" s="10">
        <v>3222</v>
      </c>
      <c r="D142" s="10" t="s">
        <v>116</v>
      </c>
      <c r="E142" s="39">
        <v>376.87</v>
      </c>
      <c r="F142" s="39"/>
      <c r="G142" s="39"/>
      <c r="H142" s="39">
        <v>646.09</v>
      </c>
      <c r="I142" s="39">
        <v>0</v>
      </c>
      <c r="J142" s="39"/>
    </row>
    <row r="143" spans="1:10" x14ac:dyDescent="0.25">
      <c r="A143" s="33"/>
      <c r="B143" s="34"/>
      <c r="C143" s="10">
        <v>3225</v>
      </c>
      <c r="D143" s="103" t="s">
        <v>119</v>
      </c>
      <c r="E143" s="39">
        <v>0</v>
      </c>
      <c r="F143" s="39"/>
      <c r="G143" s="39"/>
      <c r="H143" s="39">
        <v>0</v>
      </c>
      <c r="I143" s="39" t="e">
        <f t="shared" si="2"/>
        <v>#DIV/0!</v>
      </c>
      <c r="J143" s="39"/>
    </row>
    <row r="144" spans="1:10" ht="14.25" customHeight="1" x14ac:dyDescent="0.25">
      <c r="A144" s="244" t="s">
        <v>76</v>
      </c>
      <c r="B144" s="245"/>
      <c r="C144" s="246"/>
      <c r="D144" s="158" t="s">
        <v>180</v>
      </c>
      <c r="E144" s="159">
        <f>E145+E155+E160+E171+E181+E189+E199</f>
        <v>374424.89</v>
      </c>
      <c r="F144" s="159">
        <f>F145+F155+F160+F171+F181+F189+F199</f>
        <v>568530.63</v>
      </c>
      <c r="G144" s="159">
        <f>G145+G155+G160+G171+G181+G189+G199</f>
        <v>610461.19999999995</v>
      </c>
      <c r="H144" s="159">
        <f>H145+H155+H160+H171+H181+H189+H199+H195</f>
        <v>680906.3</v>
      </c>
      <c r="I144" s="159">
        <f t="shared" si="2"/>
        <v>181.85390933813187</v>
      </c>
      <c r="J144" s="159">
        <f t="shared" si="14"/>
        <v>111.53965231533145</v>
      </c>
    </row>
    <row r="145" spans="1:10" x14ac:dyDescent="0.25">
      <c r="A145" s="247" t="s">
        <v>198</v>
      </c>
      <c r="B145" s="248"/>
      <c r="C145" s="249"/>
      <c r="D145" s="194" t="s">
        <v>9</v>
      </c>
      <c r="E145" s="196">
        <f>E146+E152</f>
        <v>104155</v>
      </c>
      <c r="F145" s="196">
        <f>F146+F152</f>
        <v>417688.63</v>
      </c>
      <c r="G145" s="196">
        <f>G146+G152</f>
        <v>447688.63</v>
      </c>
      <c r="H145" s="196">
        <f>H146+H152</f>
        <v>237710.79</v>
      </c>
      <c r="I145" s="196">
        <f t="shared" si="2"/>
        <v>228.22791992703185</v>
      </c>
      <c r="J145" s="196">
        <f t="shared" si="14"/>
        <v>53.097348038524004</v>
      </c>
    </row>
    <row r="146" spans="1:10" s="65" customFormat="1" x14ac:dyDescent="0.25">
      <c r="A146" s="250">
        <v>42</v>
      </c>
      <c r="B146" s="251"/>
      <c r="C146" s="252"/>
      <c r="D146" s="187" t="s">
        <v>31</v>
      </c>
      <c r="E146" s="188">
        <f>E147+E148+E149+E150+E151</f>
        <v>51245</v>
      </c>
      <c r="F146" s="188">
        <v>317688.63</v>
      </c>
      <c r="G146" s="188">
        <v>131067.04</v>
      </c>
      <c r="H146" s="188">
        <f>H147+H148+H149+H150+H151</f>
        <v>131067.04000000001</v>
      </c>
      <c r="I146" s="198">
        <f>H146/E146*100</f>
        <v>255.76551858717926</v>
      </c>
      <c r="J146" s="198">
        <f>H146/G146*100</f>
        <v>100</v>
      </c>
    </row>
    <row r="147" spans="1:10" x14ac:dyDescent="0.25">
      <c r="A147" s="33"/>
      <c r="B147" s="34"/>
      <c r="C147" s="35">
        <v>4221</v>
      </c>
      <c r="D147" s="22" t="s">
        <v>151</v>
      </c>
      <c r="E147" s="39">
        <v>0</v>
      </c>
      <c r="F147" s="39"/>
      <c r="G147" s="39"/>
      <c r="H147" s="39">
        <v>0</v>
      </c>
      <c r="I147" s="39" t="e">
        <f t="shared" ref="I147:I151" si="39">H147/E147*100</f>
        <v>#DIV/0!</v>
      </c>
      <c r="J147" s="40"/>
    </row>
    <row r="148" spans="1:10" x14ac:dyDescent="0.25">
      <c r="A148" s="33"/>
      <c r="B148" s="34"/>
      <c r="C148" s="35">
        <v>4223</v>
      </c>
      <c r="D148" s="22" t="s">
        <v>153</v>
      </c>
      <c r="E148" s="39">
        <v>0</v>
      </c>
      <c r="F148" s="39"/>
      <c r="G148" s="39"/>
      <c r="H148" s="39">
        <v>0</v>
      </c>
      <c r="I148" s="39" t="e">
        <f t="shared" si="39"/>
        <v>#DIV/0!</v>
      </c>
      <c r="J148" s="40"/>
    </row>
    <row r="149" spans="1:10" x14ac:dyDescent="0.25">
      <c r="A149" s="33"/>
      <c r="B149" s="34"/>
      <c r="C149" s="35">
        <v>4224</v>
      </c>
      <c r="D149" s="22" t="s">
        <v>154</v>
      </c>
      <c r="E149" s="39">
        <v>51245</v>
      </c>
      <c r="F149" s="39"/>
      <c r="G149" s="39"/>
      <c r="H149" s="39">
        <v>43560</v>
      </c>
      <c r="I149" s="39">
        <f t="shared" si="39"/>
        <v>85.003414967313887</v>
      </c>
      <c r="J149" s="40"/>
    </row>
    <row r="150" spans="1:10" x14ac:dyDescent="0.25">
      <c r="A150" s="33"/>
      <c r="B150" s="34"/>
      <c r="C150" s="35">
        <v>4227</v>
      </c>
      <c r="D150" s="22" t="s">
        <v>157</v>
      </c>
      <c r="E150" s="39">
        <v>0</v>
      </c>
      <c r="F150" s="39"/>
      <c r="G150" s="39"/>
      <c r="H150" s="39">
        <v>54587.5</v>
      </c>
      <c r="I150" s="39" t="e">
        <f t="shared" si="39"/>
        <v>#DIV/0!</v>
      </c>
      <c r="J150" s="40"/>
    </row>
    <row r="151" spans="1:10" x14ac:dyDescent="0.25">
      <c r="A151" s="33"/>
      <c r="B151" s="34"/>
      <c r="C151" s="35">
        <v>4231</v>
      </c>
      <c r="D151" s="22" t="s">
        <v>220</v>
      </c>
      <c r="E151" s="39">
        <v>0</v>
      </c>
      <c r="F151" s="39"/>
      <c r="G151" s="39" t="s">
        <v>244</v>
      </c>
      <c r="H151" s="39">
        <v>32919.54</v>
      </c>
      <c r="I151" s="39" t="e">
        <f t="shared" si="39"/>
        <v>#DIV/0!</v>
      </c>
      <c r="J151" s="40"/>
    </row>
    <row r="152" spans="1:10" ht="18" customHeight="1" x14ac:dyDescent="0.25">
      <c r="A152" s="193">
        <v>45</v>
      </c>
      <c r="B152" s="190"/>
      <c r="C152" s="191"/>
      <c r="D152" s="187" t="s">
        <v>190</v>
      </c>
      <c r="E152" s="188">
        <f>E153+E154</f>
        <v>52910</v>
      </c>
      <c r="F152" s="188">
        <v>100000</v>
      </c>
      <c r="G152" s="188">
        <v>316621.59000000003</v>
      </c>
      <c r="H152" s="188">
        <f t="shared" ref="H152:J152" si="40">H153</f>
        <v>106643.75</v>
      </c>
      <c r="I152" s="188">
        <f t="shared" si="40"/>
        <v>201.55688905688908</v>
      </c>
      <c r="J152" s="188">
        <f t="shared" si="40"/>
        <v>0</v>
      </c>
    </row>
    <row r="153" spans="1:10" x14ac:dyDescent="0.25">
      <c r="A153" s="33"/>
      <c r="B153" s="34"/>
      <c r="C153" s="35">
        <v>4511</v>
      </c>
      <c r="D153" s="22" t="s">
        <v>192</v>
      </c>
      <c r="E153" s="39">
        <v>52910</v>
      </c>
      <c r="F153" s="39"/>
      <c r="G153" s="39"/>
      <c r="H153" s="39">
        <v>106643.75</v>
      </c>
      <c r="I153" s="40">
        <f t="shared" ref="I153:I154" si="41">H153/E153*100</f>
        <v>201.55688905688908</v>
      </c>
      <c r="J153" s="40"/>
    </row>
    <row r="154" spans="1:10" x14ac:dyDescent="0.25">
      <c r="A154" s="33"/>
      <c r="B154" s="34"/>
      <c r="C154" s="35">
        <v>4541</v>
      </c>
      <c r="D154" s="22" t="s">
        <v>216</v>
      </c>
      <c r="E154" s="39">
        <v>0</v>
      </c>
      <c r="F154" s="39"/>
      <c r="G154" s="39"/>
      <c r="H154" s="39">
        <v>0</v>
      </c>
      <c r="I154" s="40" t="e">
        <f t="shared" si="41"/>
        <v>#DIV/0!</v>
      </c>
      <c r="J154" s="40"/>
    </row>
    <row r="155" spans="1:10" x14ac:dyDescent="0.25">
      <c r="A155" s="247" t="s">
        <v>200</v>
      </c>
      <c r="B155" s="248"/>
      <c r="C155" s="249"/>
      <c r="D155" s="194" t="s">
        <v>236</v>
      </c>
      <c r="E155" s="196">
        <f t="shared" ref="E155:H155" si="42">+E156+E158</f>
        <v>31875</v>
      </c>
      <c r="F155" s="196">
        <f t="shared" si="42"/>
        <v>0</v>
      </c>
      <c r="G155" s="196">
        <f t="shared" si="42"/>
        <v>0</v>
      </c>
      <c r="H155" s="196">
        <f t="shared" si="42"/>
        <v>313451.40000000002</v>
      </c>
      <c r="I155" s="195">
        <f t="shared" si="2"/>
        <v>983.37694117647061</v>
      </c>
      <c r="J155" s="196" t="e">
        <f t="shared" ref="J155:J156" si="43">H155/G155*100</f>
        <v>#DIV/0!</v>
      </c>
    </row>
    <row r="156" spans="1:10" s="65" customFormat="1" ht="17.25" customHeight="1" x14ac:dyDescent="0.25">
      <c r="A156" s="250">
        <v>42</v>
      </c>
      <c r="B156" s="251"/>
      <c r="C156" s="252"/>
      <c r="D156" s="187" t="s">
        <v>31</v>
      </c>
      <c r="E156" s="188">
        <f t="shared" ref="E156:G156" si="44">E157</f>
        <v>31875</v>
      </c>
      <c r="F156" s="188">
        <f t="shared" si="44"/>
        <v>0</v>
      </c>
      <c r="G156" s="188">
        <f t="shared" si="44"/>
        <v>0</v>
      </c>
      <c r="H156" s="188">
        <f>H157</f>
        <v>0</v>
      </c>
      <c r="I156" s="188">
        <f t="shared" si="2"/>
        <v>0</v>
      </c>
      <c r="J156" s="198" t="e">
        <f t="shared" si="43"/>
        <v>#DIV/0!</v>
      </c>
    </row>
    <row r="157" spans="1:10" s="65" customFormat="1" ht="17.25" customHeight="1" x14ac:dyDescent="0.25">
      <c r="A157" s="107"/>
      <c r="B157" s="106"/>
      <c r="C157" s="35">
        <v>4227</v>
      </c>
      <c r="D157" s="22" t="s">
        <v>157</v>
      </c>
      <c r="E157" s="39">
        <v>31875</v>
      </c>
      <c r="F157" s="39"/>
      <c r="G157" s="39"/>
      <c r="H157" s="39">
        <v>0</v>
      </c>
      <c r="I157" s="41">
        <f t="shared" si="2"/>
        <v>0</v>
      </c>
      <c r="J157" s="39"/>
    </row>
    <row r="158" spans="1:10" s="65" customFormat="1" ht="17.25" customHeight="1" x14ac:dyDescent="0.25">
      <c r="A158" s="193">
        <v>45</v>
      </c>
      <c r="B158" s="190"/>
      <c r="C158" s="191"/>
      <c r="D158" s="187" t="s">
        <v>190</v>
      </c>
      <c r="E158" s="188">
        <f>E159</f>
        <v>0</v>
      </c>
      <c r="F158" s="188">
        <v>0</v>
      </c>
      <c r="G158" s="188">
        <v>0</v>
      </c>
      <c r="H158" s="188">
        <f>H159</f>
        <v>313451.40000000002</v>
      </c>
      <c r="I158" s="188" t="e">
        <f t="shared" si="2"/>
        <v>#DIV/0!</v>
      </c>
      <c r="J158" s="188"/>
    </row>
    <row r="159" spans="1:10" x14ac:dyDescent="0.25">
      <c r="A159" s="33"/>
      <c r="B159" s="34"/>
      <c r="C159" s="35">
        <v>4511</v>
      </c>
      <c r="D159" s="22" t="s">
        <v>192</v>
      </c>
      <c r="E159" s="39">
        <v>0</v>
      </c>
      <c r="F159" s="39"/>
      <c r="G159" s="39"/>
      <c r="H159" s="39">
        <v>313451.40000000002</v>
      </c>
      <c r="I159" s="41" t="e">
        <f t="shared" si="2"/>
        <v>#DIV/0!</v>
      </c>
      <c r="J159" s="39"/>
    </row>
    <row r="160" spans="1:10" ht="15" customHeight="1" x14ac:dyDescent="0.25">
      <c r="A160" s="247" t="s">
        <v>203</v>
      </c>
      <c r="B160" s="248"/>
      <c r="C160" s="249"/>
      <c r="D160" s="194" t="s">
        <v>42</v>
      </c>
      <c r="E160" s="196">
        <f>+E161+E169</f>
        <v>97181.69</v>
      </c>
      <c r="F160" s="196">
        <f t="shared" ref="F160:G160" si="45">+F161</f>
        <v>102000</v>
      </c>
      <c r="G160" s="196">
        <f t="shared" si="45"/>
        <v>102000</v>
      </c>
      <c r="H160" s="196">
        <f>+H161+H169</f>
        <v>74241.45</v>
      </c>
      <c r="I160" s="195">
        <f t="shared" si="2"/>
        <v>76.394483364098733</v>
      </c>
      <c r="J160" s="195">
        <f t="shared" si="2"/>
        <v>7.489655231774385E-2</v>
      </c>
    </row>
    <row r="161" spans="1:10" s="65" customFormat="1" ht="16.5" customHeight="1" x14ac:dyDescent="0.25">
      <c r="A161" s="250">
        <v>42</v>
      </c>
      <c r="B161" s="251"/>
      <c r="C161" s="252"/>
      <c r="D161" s="187" t="s">
        <v>31</v>
      </c>
      <c r="E161" s="201">
        <f t="shared" ref="E161" si="46">SUM(E162:E168)</f>
        <v>97181.69</v>
      </c>
      <c r="F161" s="201">
        <v>102000</v>
      </c>
      <c r="G161" s="201">
        <v>102000</v>
      </c>
      <c r="H161" s="201">
        <f>SUM(H162:H168)</f>
        <v>52070.229999999996</v>
      </c>
      <c r="I161" s="188">
        <f t="shared" si="2"/>
        <v>53.580288632560304</v>
      </c>
      <c r="J161" s="188">
        <f t="shared" si="2"/>
        <v>5.2529694737804222E-2</v>
      </c>
    </row>
    <row r="162" spans="1:10" x14ac:dyDescent="0.25">
      <c r="A162" s="33"/>
      <c r="B162" s="34"/>
      <c r="C162" s="109">
        <v>4221</v>
      </c>
      <c r="D162" s="22" t="s">
        <v>151</v>
      </c>
      <c r="E162" s="39">
        <v>20482.830000000002</v>
      </c>
      <c r="F162" s="108"/>
      <c r="G162" s="108"/>
      <c r="H162" s="108">
        <v>19251.37</v>
      </c>
      <c r="I162" s="39">
        <f>H162/E162*100</f>
        <v>93.987842500279498</v>
      </c>
      <c r="J162" s="39"/>
    </row>
    <row r="163" spans="1:10" x14ac:dyDescent="0.25">
      <c r="A163" s="33"/>
      <c r="B163" s="34"/>
      <c r="C163" s="109">
        <v>4222</v>
      </c>
      <c r="D163" s="22" t="s">
        <v>152</v>
      </c>
      <c r="E163" s="39">
        <v>0</v>
      </c>
      <c r="F163" s="108"/>
      <c r="G163" s="108"/>
      <c r="H163" s="108">
        <v>252.51</v>
      </c>
      <c r="I163" s="39" t="e">
        <f>H163/E163*100</f>
        <v>#DIV/0!</v>
      </c>
      <c r="J163" s="39"/>
    </row>
    <row r="164" spans="1:10" s="65" customFormat="1" x14ac:dyDescent="0.25">
      <c r="A164" s="33"/>
      <c r="B164" s="34"/>
      <c r="C164" s="109">
        <v>4223</v>
      </c>
      <c r="D164" s="22" t="s">
        <v>153</v>
      </c>
      <c r="E164" s="39">
        <v>269.99</v>
      </c>
      <c r="F164" s="39"/>
      <c r="G164" s="39"/>
      <c r="H164" s="39">
        <v>0</v>
      </c>
      <c r="I164" s="39">
        <v>0</v>
      </c>
      <c r="J164" s="40"/>
    </row>
    <row r="165" spans="1:10" x14ac:dyDescent="0.25">
      <c r="A165" s="33"/>
      <c r="B165" s="34"/>
      <c r="C165" s="109">
        <v>4224</v>
      </c>
      <c r="D165" s="22" t="s">
        <v>154</v>
      </c>
      <c r="E165" s="39">
        <v>3673.9</v>
      </c>
      <c r="F165" s="39"/>
      <c r="G165" s="39"/>
      <c r="H165" s="39">
        <v>0</v>
      </c>
      <c r="I165" s="39">
        <f t="shared" si="2"/>
        <v>0</v>
      </c>
      <c r="J165" s="40"/>
    </row>
    <row r="166" spans="1:10" x14ac:dyDescent="0.25">
      <c r="A166" s="33"/>
      <c r="B166" s="34"/>
      <c r="C166" s="109">
        <v>4227</v>
      </c>
      <c r="D166" s="22" t="s">
        <v>157</v>
      </c>
      <c r="E166" s="39">
        <v>17696.62</v>
      </c>
      <c r="F166" s="108"/>
      <c r="G166" s="108"/>
      <c r="H166" s="108">
        <v>32566.35</v>
      </c>
      <c r="I166" s="39">
        <f t="shared" si="2"/>
        <v>184.0258196197918</v>
      </c>
      <c r="J166" s="39"/>
    </row>
    <row r="167" spans="1:10" x14ac:dyDescent="0.25">
      <c r="A167" s="33"/>
      <c r="B167" s="34"/>
      <c r="C167" s="109">
        <v>4231</v>
      </c>
      <c r="D167" s="22" t="s">
        <v>220</v>
      </c>
      <c r="E167" s="39">
        <v>49933.35</v>
      </c>
      <c r="F167" s="108"/>
      <c r="G167" s="108"/>
      <c r="H167" s="108">
        <v>0</v>
      </c>
      <c r="I167" s="39">
        <f t="shared" si="2"/>
        <v>0</v>
      </c>
      <c r="J167" s="39"/>
    </row>
    <row r="168" spans="1:10" x14ac:dyDescent="0.25">
      <c r="A168" s="33"/>
      <c r="B168" s="34"/>
      <c r="C168" s="109">
        <v>4262</v>
      </c>
      <c r="D168" s="22" t="s">
        <v>181</v>
      </c>
      <c r="E168" s="39">
        <v>5125</v>
      </c>
      <c r="F168" s="108"/>
      <c r="G168" s="108"/>
      <c r="H168" s="108">
        <v>0</v>
      </c>
      <c r="I168" s="39">
        <f t="shared" si="2"/>
        <v>0</v>
      </c>
      <c r="J168" s="39"/>
    </row>
    <row r="169" spans="1:10" ht="18" customHeight="1" x14ac:dyDescent="0.25">
      <c r="A169" s="193">
        <v>45</v>
      </c>
      <c r="B169" s="190"/>
      <c r="C169" s="191"/>
      <c r="D169" s="187" t="s">
        <v>190</v>
      </c>
      <c r="E169" s="188">
        <f>E170</f>
        <v>0</v>
      </c>
      <c r="F169" s="188">
        <f t="shared" ref="F169:H169" si="47">F170</f>
        <v>0</v>
      </c>
      <c r="G169" s="188">
        <f t="shared" si="47"/>
        <v>0</v>
      </c>
      <c r="H169" s="188">
        <f t="shared" si="47"/>
        <v>22171.22</v>
      </c>
      <c r="I169" s="188" t="e">
        <f t="shared" si="2"/>
        <v>#DIV/0!</v>
      </c>
      <c r="J169" s="188" t="e">
        <f t="shared" si="2"/>
        <v>#DIV/0!</v>
      </c>
    </row>
    <row r="170" spans="1:10" x14ac:dyDescent="0.25">
      <c r="A170" s="33"/>
      <c r="B170" s="34"/>
      <c r="C170" s="35">
        <v>4511</v>
      </c>
      <c r="D170" s="22" t="s">
        <v>192</v>
      </c>
      <c r="E170" s="39">
        <v>0</v>
      </c>
      <c r="F170" s="108"/>
      <c r="G170" s="108"/>
      <c r="H170" s="108">
        <v>22171.22</v>
      </c>
      <c r="I170" s="39" t="e">
        <f t="shared" si="2"/>
        <v>#DIV/0!</v>
      </c>
      <c r="J170" s="39"/>
    </row>
    <row r="171" spans="1:10" ht="15" customHeight="1" x14ac:dyDescent="0.25">
      <c r="A171" s="247" t="s">
        <v>211</v>
      </c>
      <c r="B171" s="248"/>
      <c r="C171" s="249"/>
      <c r="D171" s="194" t="s">
        <v>212</v>
      </c>
      <c r="E171" s="196">
        <f>+E172</f>
        <v>20862.96</v>
      </c>
      <c r="F171" s="196">
        <f t="shared" ref="F171" si="48">+F172</f>
        <v>0</v>
      </c>
      <c r="G171" s="196">
        <f t="shared" ref="G171" si="49">+G172</f>
        <v>6101.86</v>
      </c>
      <c r="H171" s="196">
        <f t="shared" ref="H171" si="50">+H172</f>
        <v>6101.8600000000006</v>
      </c>
      <c r="I171" s="197">
        <f t="shared" si="2"/>
        <v>29.247335948494367</v>
      </c>
      <c r="J171" s="197" t="e">
        <f t="shared" si="2"/>
        <v>#DIV/0!</v>
      </c>
    </row>
    <row r="172" spans="1:10" s="65" customFormat="1" ht="16.5" customHeight="1" x14ac:dyDescent="0.25">
      <c r="A172" s="250">
        <v>42</v>
      </c>
      <c r="B172" s="251"/>
      <c r="C172" s="252"/>
      <c r="D172" s="187" t="s">
        <v>31</v>
      </c>
      <c r="E172" s="188">
        <f>SUM(E173:E180)</f>
        <v>20862.96</v>
      </c>
      <c r="F172" s="188">
        <f>SUM(F173:F178)</f>
        <v>0</v>
      </c>
      <c r="G172" s="201">
        <v>6101.86</v>
      </c>
      <c r="H172" s="201">
        <f>SUM(H173:H180)</f>
        <v>6101.8600000000006</v>
      </c>
      <c r="I172" s="202">
        <f t="shared" si="2"/>
        <v>29.247335948494367</v>
      </c>
      <c r="J172" s="202" t="e">
        <f t="shared" si="2"/>
        <v>#DIV/0!</v>
      </c>
    </row>
    <row r="173" spans="1:10" s="65" customFormat="1" ht="16.5" customHeight="1" x14ac:dyDescent="0.25">
      <c r="A173" s="107"/>
      <c r="B173" s="34"/>
      <c r="C173" s="109">
        <v>4221</v>
      </c>
      <c r="D173" s="22" t="s">
        <v>151</v>
      </c>
      <c r="E173" s="39">
        <v>318.05</v>
      </c>
      <c r="F173" s="108"/>
      <c r="G173" s="108"/>
      <c r="H173" s="108">
        <v>3026.86</v>
      </c>
      <c r="I173" s="39">
        <f>H173/E173*100</f>
        <v>951.69313001100454</v>
      </c>
      <c r="J173" s="39"/>
    </row>
    <row r="174" spans="1:10" x14ac:dyDescent="0.25">
      <c r="A174" s="33"/>
      <c r="B174" s="34"/>
      <c r="C174" s="109">
        <v>4222</v>
      </c>
      <c r="D174" s="22" t="s">
        <v>152</v>
      </c>
      <c r="E174" s="39">
        <v>0</v>
      </c>
      <c r="F174" s="108"/>
      <c r="G174" s="108"/>
      <c r="H174" s="108">
        <v>0</v>
      </c>
      <c r="I174" s="39" t="e">
        <f t="shared" ref="I174:I180" si="51">H174/E174*100</f>
        <v>#DIV/0!</v>
      </c>
      <c r="J174" s="39"/>
    </row>
    <row r="175" spans="1:10" s="65" customFormat="1" x14ac:dyDescent="0.25">
      <c r="A175" s="33"/>
      <c r="B175" s="34"/>
      <c r="C175" s="109">
        <v>4223</v>
      </c>
      <c r="D175" s="22" t="s">
        <v>153</v>
      </c>
      <c r="E175" s="39">
        <v>0</v>
      </c>
      <c r="F175" s="39"/>
      <c r="G175" s="39"/>
      <c r="H175" s="39">
        <v>3075</v>
      </c>
      <c r="I175" s="39" t="e">
        <f t="shared" si="51"/>
        <v>#DIV/0!</v>
      </c>
      <c r="J175" s="40"/>
    </row>
    <row r="176" spans="1:10" s="65" customFormat="1" x14ac:dyDescent="0.25">
      <c r="A176" s="33"/>
      <c r="B176" s="34"/>
      <c r="C176" s="109">
        <v>4224</v>
      </c>
      <c r="D176" s="22" t="s">
        <v>154</v>
      </c>
      <c r="E176" s="39">
        <v>16625</v>
      </c>
      <c r="F176" s="39"/>
      <c r="G176" s="39"/>
      <c r="H176" s="39">
        <v>0</v>
      </c>
      <c r="I176" s="39">
        <f t="shared" si="51"/>
        <v>0</v>
      </c>
      <c r="J176" s="40"/>
    </row>
    <row r="177" spans="1:10" x14ac:dyDescent="0.25">
      <c r="A177" s="33"/>
      <c r="B177" s="34"/>
      <c r="C177" s="109">
        <v>4225</v>
      </c>
      <c r="D177" s="22" t="s">
        <v>155</v>
      </c>
      <c r="E177" s="39">
        <v>0</v>
      </c>
      <c r="F177" s="39"/>
      <c r="G177" s="39"/>
      <c r="H177" s="39">
        <v>0</v>
      </c>
      <c r="I177" s="39" t="e">
        <f t="shared" si="51"/>
        <v>#DIV/0!</v>
      </c>
      <c r="J177" s="40"/>
    </row>
    <row r="178" spans="1:10" x14ac:dyDescent="0.25">
      <c r="A178" s="33"/>
      <c r="B178" s="34"/>
      <c r="C178" s="109">
        <v>4227</v>
      </c>
      <c r="D178" s="22" t="s">
        <v>157</v>
      </c>
      <c r="E178" s="39">
        <v>3919.91</v>
      </c>
      <c r="F178" s="108"/>
      <c r="G178" s="108"/>
      <c r="H178" s="108">
        <v>0</v>
      </c>
      <c r="I178" s="39">
        <f t="shared" si="51"/>
        <v>0</v>
      </c>
      <c r="J178" s="39"/>
    </row>
    <row r="179" spans="1:10" x14ac:dyDescent="0.25">
      <c r="A179" s="33"/>
      <c r="B179" s="34"/>
      <c r="C179" s="109">
        <v>4231</v>
      </c>
      <c r="D179" s="22" t="s">
        <v>220</v>
      </c>
      <c r="E179" s="39">
        <v>0</v>
      </c>
      <c r="F179" s="108"/>
      <c r="G179" s="108"/>
      <c r="H179" s="108">
        <v>0</v>
      </c>
      <c r="I179" s="39" t="e">
        <f t="shared" si="51"/>
        <v>#DIV/0!</v>
      </c>
      <c r="J179" s="39"/>
    </row>
    <row r="180" spans="1:10" x14ac:dyDescent="0.25">
      <c r="A180" s="33"/>
      <c r="B180" s="34"/>
      <c r="C180" s="109">
        <v>4262</v>
      </c>
      <c r="D180" s="22" t="s">
        <v>181</v>
      </c>
      <c r="E180" s="39">
        <v>0</v>
      </c>
      <c r="F180" s="108"/>
      <c r="G180" s="108"/>
      <c r="H180" s="108">
        <v>0</v>
      </c>
      <c r="I180" s="39" t="e">
        <f t="shared" si="51"/>
        <v>#DIV/0!</v>
      </c>
      <c r="J180" s="39"/>
    </row>
    <row r="181" spans="1:10" ht="15" customHeight="1" x14ac:dyDescent="0.25">
      <c r="A181" s="247" t="s">
        <v>201</v>
      </c>
      <c r="B181" s="248"/>
      <c r="C181" s="249"/>
      <c r="D181" s="194" t="s">
        <v>51</v>
      </c>
      <c r="E181" s="196">
        <f>+E182</f>
        <v>48722.5</v>
      </c>
      <c r="F181" s="196">
        <f t="shared" ref="F181" si="52">+F182</f>
        <v>48842</v>
      </c>
      <c r="G181" s="196">
        <f t="shared" ref="G181" si="53">+G182</f>
        <v>48842</v>
      </c>
      <c r="H181" s="196">
        <f t="shared" ref="H181" si="54">+H182</f>
        <v>48768</v>
      </c>
      <c r="I181" s="196">
        <f t="shared" ref="I181" si="55">+I182</f>
        <v>100.0933860126225</v>
      </c>
      <c r="J181" s="196">
        <f t="shared" ref="J181" si="56">+J182</f>
        <v>0</v>
      </c>
    </row>
    <row r="182" spans="1:10" s="65" customFormat="1" ht="16.5" customHeight="1" x14ac:dyDescent="0.25">
      <c r="A182" s="250">
        <v>42</v>
      </c>
      <c r="B182" s="251"/>
      <c r="C182" s="252"/>
      <c r="D182" s="187" t="s">
        <v>31</v>
      </c>
      <c r="E182" s="188">
        <f>SUM(E183:E188)</f>
        <v>48722.5</v>
      </c>
      <c r="F182" s="201">
        <v>48842</v>
      </c>
      <c r="G182" s="201">
        <v>48842</v>
      </c>
      <c r="H182" s="201">
        <f>SUM(H183:H188)</f>
        <v>48768</v>
      </c>
      <c r="I182" s="188">
        <f t="shared" ref="I182" si="57">H182/E182*100</f>
        <v>100.0933860126225</v>
      </c>
      <c r="J182" s="188">
        <v>0</v>
      </c>
    </row>
    <row r="183" spans="1:10" x14ac:dyDescent="0.25">
      <c r="A183" s="33"/>
      <c r="B183" s="34"/>
      <c r="C183" s="109">
        <v>4222</v>
      </c>
      <c r="D183" s="22" t="s">
        <v>152</v>
      </c>
      <c r="E183" s="39">
        <v>0</v>
      </c>
      <c r="F183" s="108"/>
      <c r="G183" s="108"/>
      <c r="H183" s="108">
        <v>0</v>
      </c>
      <c r="I183" s="39" t="e">
        <f>H183/E183*100</f>
        <v>#DIV/0!</v>
      </c>
      <c r="J183" s="39"/>
    </row>
    <row r="184" spans="1:10" x14ac:dyDescent="0.25">
      <c r="A184" s="33"/>
      <c r="B184" s="34"/>
      <c r="C184" s="109">
        <v>4221</v>
      </c>
      <c r="D184" s="22" t="s">
        <v>151</v>
      </c>
      <c r="E184" s="39">
        <v>0</v>
      </c>
      <c r="F184" s="108"/>
      <c r="G184" s="108"/>
      <c r="H184" s="108">
        <v>2485.5</v>
      </c>
      <c r="I184" s="39" t="e">
        <f>H184/E184*100</f>
        <v>#DIV/0!</v>
      </c>
      <c r="J184" s="39"/>
    </row>
    <row r="185" spans="1:10" s="65" customFormat="1" x14ac:dyDescent="0.25">
      <c r="A185" s="33"/>
      <c r="B185" s="34"/>
      <c r="C185" s="109">
        <v>4223</v>
      </c>
      <c r="D185" s="22" t="s">
        <v>153</v>
      </c>
      <c r="E185" s="39">
        <v>0</v>
      </c>
      <c r="F185" s="39"/>
      <c r="G185" s="39"/>
      <c r="H185" s="39">
        <v>0</v>
      </c>
      <c r="I185" s="39" t="e">
        <f t="shared" ref="I185:I188" si="58">H185/E185*100</f>
        <v>#DIV/0!</v>
      </c>
      <c r="J185" s="40"/>
    </row>
    <row r="186" spans="1:10" s="65" customFormat="1" x14ac:dyDescent="0.25">
      <c r="A186" s="33"/>
      <c r="B186" s="34"/>
      <c r="C186" s="109">
        <v>4224</v>
      </c>
      <c r="D186" s="22" t="s">
        <v>154</v>
      </c>
      <c r="E186" s="39">
        <v>48722.5</v>
      </c>
      <c r="F186" s="39"/>
      <c r="G186" s="39"/>
      <c r="H186" s="39">
        <v>46282.5</v>
      </c>
      <c r="I186" s="39">
        <f t="shared" si="58"/>
        <v>94.992046795628298</v>
      </c>
      <c r="J186" s="40"/>
    </row>
    <row r="187" spans="1:10" x14ac:dyDescent="0.25">
      <c r="A187" s="33"/>
      <c r="B187" s="34"/>
      <c r="C187" s="109">
        <v>4225</v>
      </c>
      <c r="D187" s="22" t="s">
        <v>155</v>
      </c>
      <c r="E187" s="39">
        <v>0</v>
      </c>
      <c r="F187" s="39"/>
      <c r="G187" s="39"/>
      <c r="H187" s="39">
        <v>0</v>
      </c>
      <c r="I187" s="39" t="e">
        <f t="shared" si="58"/>
        <v>#DIV/0!</v>
      </c>
      <c r="J187" s="40"/>
    </row>
    <row r="188" spans="1:10" x14ac:dyDescent="0.25">
      <c r="A188" s="33"/>
      <c r="B188" s="34"/>
      <c r="C188" s="109">
        <v>4227</v>
      </c>
      <c r="D188" s="22" t="s">
        <v>157</v>
      </c>
      <c r="E188" s="39">
        <v>0</v>
      </c>
      <c r="F188" s="108"/>
      <c r="G188" s="108"/>
      <c r="H188" s="108">
        <v>0</v>
      </c>
      <c r="I188" s="39" t="e">
        <f t="shared" si="58"/>
        <v>#DIV/0!</v>
      </c>
      <c r="J188" s="39"/>
    </row>
    <row r="189" spans="1:10" ht="15" customHeight="1" x14ac:dyDescent="0.25">
      <c r="A189" s="253" t="s">
        <v>208</v>
      </c>
      <c r="B189" s="248"/>
      <c r="C189" s="249"/>
      <c r="D189" s="194" t="s">
        <v>213</v>
      </c>
      <c r="E189" s="196">
        <f>+E190</f>
        <v>71627.740000000005</v>
      </c>
      <c r="F189" s="196">
        <f t="shared" ref="F189" si="59">+F190</f>
        <v>0</v>
      </c>
      <c r="G189" s="196">
        <f t="shared" ref="G189" si="60">+G190</f>
        <v>0</v>
      </c>
      <c r="H189" s="196">
        <f t="shared" ref="H189" si="61">+H190</f>
        <v>0</v>
      </c>
      <c r="I189" s="196">
        <f t="shared" ref="I189" si="62">+I190</f>
        <v>0</v>
      </c>
      <c r="J189" s="196">
        <f t="shared" ref="J189" si="63">+J190</f>
        <v>0</v>
      </c>
    </row>
    <row r="190" spans="1:10" s="65" customFormat="1" ht="16.5" customHeight="1" x14ac:dyDescent="0.25">
      <c r="A190" s="250">
        <v>42</v>
      </c>
      <c r="B190" s="251"/>
      <c r="C190" s="252"/>
      <c r="D190" s="187" t="s">
        <v>31</v>
      </c>
      <c r="E190" s="188">
        <f>SUM(E191:E198)</f>
        <v>71627.740000000005</v>
      </c>
      <c r="F190" s="201">
        <v>0</v>
      </c>
      <c r="G190" s="201"/>
      <c r="H190" s="201">
        <v>0</v>
      </c>
      <c r="I190" s="188">
        <f t="shared" ref="I190" si="64">H190/E190*100</f>
        <v>0</v>
      </c>
      <c r="J190" s="188">
        <v>0</v>
      </c>
    </row>
    <row r="191" spans="1:10" x14ac:dyDescent="0.25">
      <c r="A191" s="33"/>
      <c r="B191" s="34"/>
      <c r="C191" s="109">
        <v>4222</v>
      </c>
      <c r="D191" s="22" t="s">
        <v>152</v>
      </c>
      <c r="E191" s="39">
        <v>0</v>
      </c>
      <c r="F191" s="108"/>
      <c r="G191" s="108"/>
      <c r="H191" s="108">
        <v>0</v>
      </c>
      <c r="I191" s="39" t="e">
        <f>H191/E191*100</f>
        <v>#DIV/0!</v>
      </c>
      <c r="J191" s="39"/>
    </row>
    <row r="192" spans="1:10" s="65" customFormat="1" x14ac:dyDescent="0.25">
      <c r="A192" s="33"/>
      <c r="B192" s="34"/>
      <c r="C192" s="109">
        <v>4223</v>
      </c>
      <c r="D192" s="22" t="s">
        <v>153</v>
      </c>
      <c r="E192" s="39">
        <v>0</v>
      </c>
      <c r="F192" s="39"/>
      <c r="G192" s="39"/>
      <c r="H192" s="39">
        <v>0</v>
      </c>
      <c r="I192" s="39">
        <v>0</v>
      </c>
      <c r="J192" s="40"/>
    </row>
    <row r="193" spans="1:10" s="65" customFormat="1" x14ac:dyDescent="0.25">
      <c r="A193" s="33"/>
      <c r="B193" s="34"/>
      <c r="C193" s="109">
        <v>4225</v>
      </c>
      <c r="D193" s="22" t="s">
        <v>155</v>
      </c>
      <c r="E193" s="39">
        <v>0</v>
      </c>
      <c r="F193" s="39"/>
      <c r="G193" s="39"/>
      <c r="H193" s="39">
        <v>0</v>
      </c>
      <c r="I193" s="39"/>
      <c r="J193" s="40"/>
    </row>
    <row r="194" spans="1:10" x14ac:dyDescent="0.25">
      <c r="A194" s="33"/>
      <c r="B194" s="34"/>
      <c r="C194" s="109">
        <v>4227</v>
      </c>
      <c r="D194" s="22" t="s">
        <v>157</v>
      </c>
      <c r="E194" s="39">
        <v>71627.740000000005</v>
      </c>
      <c r="F194" s="39"/>
      <c r="G194" s="39"/>
      <c r="H194" s="39">
        <v>0</v>
      </c>
      <c r="I194" s="39">
        <f t="shared" ref="I194:I198" si="65">H194/E194*100</f>
        <v>0</v>
      </c>
      <c r="J194" s="40"/>
    </row>
    <row r="195" spans="1:10" ht="15" customHeight="1" x14ac:dyDescent="0.25">
      <c r="A195" s="247" t="s">
        <v>207</v>
      </c>
      <c r="B195" s="248"/>
      <c r="C195" s="249"/>
      <c r="D195" s="194" t="s">
        <v>243</v>
      </c>
      <c r="E195" s="196">
        <f>+E196</f>
        <v>0</v>
      </c>
      <c r="F195" s="196">
        <f t="shared" ref="F195:H196" si="66">+F196</f>
        <v>0</v>
      </c>
      <c r="G195" s="196">
        <f t="shared" si="66"/>
        <v>0</v>
      </c>
      <c r="H195" s="196">
        <f t="shared" si="66"/>
        <v>632.79999999999995</v>
      </c>
      <c r="I195" s="196" t="e">
        <f t="shared" si="65"/>
        <v>#DIV/0!</v>
      </c>
      <c r="J195" s="196">
        <v>0</v>
      </c>
    </row>
    <row r="196" spans="1:10" x14ac:dyDescent="0.25">
      <c r="A196" s="250">
        <v>42</v>
      </c>
      <c r="B196" s="251"/>
      <c r="C196" s="252"/>
      <c r="D196" s="187" t="s">
        <v>31</v>
      </c>
      <c r="E196" s="188">
        <f>+E197</f>
        <v>0</v>
      </c>
      <c r="F196" s="188">
        <f t="shared" si="66"/>
        <v>0</v>
      </c>
      <c r="G196" s="188">
        <v>0</v>
      </c>
      <c r="H196" s="188">
        <f>+H197+H198</f>
        <v>632.79999999999995</v>
      </c>
      <c r="I196" s="188" t="e">
        <f t="shared" si="65"/>
        <v>#DIV/0!</v>
      </c>
      <c r="J196" s="188">
        <v>0</v>
      </c>
    </row>
    <row r="197" spans="1:10" ht="15" customHeight="1" x14ac:dyDescent="0.25">
      <c r="A197" s="33"/>
      <c r="B197" s="34"/>
      <c r="C197" s="109">
        <v>42</v>
      </c>
      <c r="D197" s="22" t="s">
        <v>31</v>
      </c>
      <c r="E197" s="39">
        <v>0</v>
      </c>
      <c r="F197" s="108"/>
      <c r="G197" s="108"/>
      <c r="H197" s="108">
        <v>0</v>
      </c>
      <c r="I197" s="39"/>
      <c r="J197" s="39"/>
    </row>
    <row r="198" spans="1:10" x14ac:dyDescent="0.25">
      <c r="A198" s="33"/>
      <c r="B198" s="34"/>
      <c r="C198" s="109">
        <v>4224</v>
      </c>
      <c r="D198" s="22" t="s">
        <v>154</v>
      </c>
      <c r="E198" s="39">
        <v>0</v>
      </c>
      <c r="F198" s="108"/>
      <c r="G198" s="108"/>
      <c r="H198" s="108">
        <v>632.79999999999995</v>
      </c>
      <c r="I198" s="39" t="e">
        <f t="shared" si="65"/>
        <v>#DIV/0!</v>
      </c>
      <c r="J198" s="39"/>
    </row>
    <row r="199" spans="1:10" ht="15" customHeight="1" x14ac:dyDescent="0.25">
      <c r="A199" s="247" t="s">
        <v>214</v>
      </c>
      <c r="B199" s="248"/>
      <c r="C199" s="249"/>
      <c r="D199" s="194" t="s">
        <v>235</v>
      </c>
      <c r="E199" s="196">
        <f>+E200</f>
        <v>0</v>
      </c>
      <c r="F199" s="196">
        <f t="shared" ref="F199:H199" si="67">+F200</f>
        <v>0</v>
      </c>
      <c r="G199" s="196">
        <f t="shared" si="67"/>
        <v>5828.71</v>
      </c>
      <c r="H199" s="196">
        <f t="shared" si="67"/>
        <v>0</v>
      </c>
      <c r="I199" s="196" t="e">
        <f t="shared" ref="I199" si="68">H199/E199*100</f>
        <v>#DIV/0!</v>
      </c>
      <c r="J199" s="196">
        <v>0</v>
      </c>
    </row>
    <row r="200" spans="1:10" x14ac:dyDescent="0.25">
      <c r="A200" s="250">
        <v>42</v>
      </c>
      <c r="B200" s="251"/>
      <c r="C200" s="252"/>
      <c r="D200" s="187" t="s">
        <v>31</v>
      </c>
      <c r="E200" s="188">
        <f>+E201</f>
        <v>0</v>
      </c>
      <c r="F200" s="188">
        <f t="shared" ref="F200" si="69">+F201</f>
        <v>0</v>
      </c>
      <c r="G200" s="188">
        <v>5828.71</v>
      </c>
      <c r="H200" s="188">
        <f>+H201</f>
        <v>0</v>
      </c>
      <c r="I200" s="188" t="e">
        <f t="shared" ref="I200" si="70">H200/E200*100</f>
        <v>#DIV/0!</v>
      </c>
      <c r="J200" s="188">
        <v>0</v>
      </c>
    </row>
    <row r="201" spans="1:10" ht="15" customHeight="1" x14ac:dyDescent="0.25">
      <c r="A201" s="33"/>
      <c r="B201" s="34"/>
      <c r="C201" s="109">
        <v>42</v>
      </c>
      <c r="D201" s="22" t="s">
        <v>31</v>
      </c>
      <c r="E201" s="39">
        <v>0</v>
      </c>
      <c r="F201" s="108"/>
      <c r="G201" s="108"/>
      <c r="H201" s="108">
        <v>0</v>
      </c>
      <c r="I201" s="39"/>
      <c r="J201" s="39"/>
    </row>
    <row r="202" spans="1:10" s="65" customFormat="1" ht="15" customHeight="1" x14ac:dyDescent="0.25">
      <c r="A202" s="244" t="s">
        <v>78</v>
      </c>
      <c r="B202" s="245"/>
      <c r="C202" s="246"/>
      <c r="D202" s="158" t="s">
        <v>79</v>
      </c>
      <c r="E202" s="159">
        <f>+E203</f>
        <v>19908</v>
      </c>
      <c r="F202" s="159">
        <f t="shared" ref="F202:H203" si="71">+F203</f>
        <v>19908</v>
      </c>
      <c r="G202" s="159">
        <f t="shared" si="71"/>
        <v>19908</v>
      </c>
      <c r="H202" s="159">
        <f t="shared" si="71"/>
        <v>19675.25</v>
      </c>
      <c r="I202" s="159">
        <f t="shared" si="2"/>
        <v>98.830872011251756</v>
      </c>
      <c r="J202" s="159">
        <f t="shared" si="14"/>
        <v>98.830872011251756</v>
      </c>
    </row>
    <row r="203" spans="1:10" ht="15" customHeight="1" x14ac:dyDescent="0.25">
      <c r="A203" s="247" t="s">
        <v>201</v>
      </c>
      <c r="B203" s="248"/>
      <c r="C203" s="249"/>
      <c r="D203" s="194" t="s">
        <v>51</v>
      </c>
      <c r="E203" s="196">
        <f>+E204</f>
        <v>19908</v>
      </c>
      <c r="F203" s="196">
        <v>19908</v>
      </c>
      <c r="G203" s="196">
        <v>19908</v>
      </c>
      <c r="H203" s="196">
        <f t="shared" si="71"/>
        <v>19675.25</v>
      </c>
      <c r="I203" s="196">
        <f t="shared" si="2"/>
        <v>98.830872011251756</v>
      </c>
      <c r="J203" s="196">
        <f t="shared" si="14"/>
        <v>98.830872011251756</v>
      </c>
    </row>
    <row r="204" spans="1:10" s="65" customFormat="1" x14ac:dyDescent="0.25">
      <c r="A204" s="250">
        <v>42</v>
      </c>
      <c r="B204" s="251"/>
      <c r="C204" s="252"/>
      <c r="D204" s="187" t="s">
        <v>31</v>
      </c>
      <c r="E204" s="188">
        <f>SUM(E205:E212)</f>
        <v>19908</v>
      </c>
      <c r="F204" s="188"/>
      <c r="G204" s="188"/>
      <c r="H204" s="188">
        <f t="shared" ref="H204" si="72">SUM(H205:H212)</f>
        <v>19675.25</v>
      </c>
      <c r="I204" s="188">
        <f t="shared" si="2"/>
        <v>98.830872011251756</v>
      </c>
      <c r="J204" s="188" t="e">
        <f t="shared" si="14"/>
        <v>#DIV/0!</v>
      </c>
    </row>
    <row r="205" spans="1:10" x14ac:dyDescent="0.25">
      <c r="A205" s="33"/>
      <c r="B205" s="34"/>
      <c r="C205" s="109">
        <v>4221</v>
      </c>
      <c r="D205" s="22" t="s">
        <v>151</v>
      </c>
      <c r="E205" s="39">
        <v>0</v>
      </c>
      <c r="F205" s="39"/>
      <c r="G205" s="39"/>
      <c r="H205" s="39">
        <v>920</v>
      </c>
      <c r="I205" s="39" t="e">
        <f t="shared" si="2"/>
        <v>#DIV/0!</v>
      </c>
      <c r="J205" s="39"/>
    </row>
    <row r="206" spans="1:10" s="65" customFormat="1" x14ac:dyDescent="0.25">
      <c r="A206" s="33"/>
      <c r="B206" s="34"/>
      <c r="C206" s="109">
        <v>4222</v>
      </c>
      <c r="D206" s="22" t="s">
        <v>152</v>
      </c>
      <c r="E206" s="39">
        <v>0</v>
      </c>
      <c r="F206" s="39"/>
      <c r="G206" s="39"/>
      <c r="H206" s="39">
        <v>0</v>
      </c>
      <c r="I206" s="39">
        <v>0</v>
      </c>
      <c r="J206" s="39"/>
    </row>
    <row r="207" spans="1:10" x14ac:dyDescent="0.25">
      <c r="A207" s="33"/>
      <c r="B207" s="34"/>
      <c r="C207" s="109">
        <v>4223</v>
      </c>
      <c r="D207" s="22" t="s">
        <v>153</v>
      </c>
      <c r="E207" s="39">
        <v>18220.810000000001</v>
      </c>
      <c r="F207" s="39"/>
      <c r="G207" s="39"/>
      <c r="H207" s="39">
        <v>18755.25</v>
      </c>
      <c r="I207" s="39">
        <v>0</v>
      </c>
      <c r="J207" s="39"/>
    </row>
    <row r="208" spans="1:10" x14ac:dyDescent="0.25">
      <c r="A208" s="33"/>
      <c r="B208" s="34"/>
      <c r="C208" s="109">
        <v>4224</v>
      </c>
      <c r="D208" s="22" t="s">
        <v>154</v>
      </c>
      <c r="E208" s="39">
        <v>0</v>
      </c>
      <c r="F208" s="39"/>
      <c r="G208" s="39"/>
      <c r="H208" s="39">
        <v>0</v>
      </c>
      <c r="I208" s="39">
        <v>0</v>
      </c>
      <c r="J208" s="39"/>
    </row>
    <row r="209" spans="1:10" x14ac:dyDescent="0.25">
      <c r="A209" s="33"/>
      <c r="B209" s="34"/>
      <c r="C209" s="109">
        <v>4225</v>
      </c>
      <c r="D209" s="22" t="s">
        <v>155</v>
      </c>
      <c r="E209" s="39">
        <v>0</v>
      </c>
      <c r="F209" s="39"/>
      <c r="G209" s="39"/>
      <c r="H209" s="39">
        <v>0</v>
      </c>
      <c r="I209" s="39" t="e">
        <f t="shared" si="2"/>
        <v>#DIV/0!</v>
      </c>
      <c r="J209" s="39"/>
    </row>
    <row r="210" spans="1:10" x14ac:dyDescent="0.25">
      <c r="A210" s="33"/>
      <c r="B210" s="34"/>
      <c r="C210" s="109">
        <v>4226</v>
      </c>
      <c r="D210" s="22" t="s">
        <v>156</v>
      </c>
      <c r="E210" s="39">
        <v>0</v>
      </c>
      <c r="F210" s="39"/>
      <c r="G210" s="39"/>
      <c r="H210" s="39">
        <v>0</v>
      </c>
      <c r="I210" s="39">
        <v>0</v>
      </c>
      <c r="J210" s="39"/>
    </row>
    <row r="211" spans="1:10" x14ac:dyDescent="0.25">
      <c r="A211" s="33"/>
      <c r="B211" s="34"/>
      <c r="C211" s="109">
        <v>4227</v>
      </c>
      <c r="D211" s="22" t="s">
        <v>157</v>
      </c>
      <c r="E211" s="39">
        <v>1687.19</v>
      </c>
      <c r="F211" s="39"/>
      <c r="G211" s="39"/>
      <c r="H211" s="39">
        <v>0</v>
      </c>
      <c r="I211" s="39">
        <f t="shared" ref="I211" si="73">H211/E211*100</f>
        <v>0</v>
      </c>
      <c r="J211" s="39"/>
    </row>
    <row r="212" spans="1:10" x14ac:dyDescent="0.25">
      <c r="A212" s="33"/>
      <c r="B212" s="34"/>
      <c r="C212" s="109">
        <v>4262</v>
      </c>
      <c r="D212" s="22" t="s">
        <v>181</v>
      </c>
      <c r="E212" s="39">
        <v>0</v>
      </c>
      <c r="F212" s="39"/>
      <c r="G212" s="39"/>
      <c r="H212" s="39">
        <v>0</v>
      </c>
      <c r="I212" s="39" t="e">
        <f t="shared" si="2"/>
        <v>#DIV/0!</v>
      </c>
      <c r="J212" s="39"/>
    </row>
    <row r="213" spans="1:10" x14ac:dyDescent="0.25">
      <c r="A213" s="244" t="s">
        <v>80</v>
      </c>
      <c r="B213" s="245"/>
      <c r="C213" s="246"/>
      <c r="D213" s="158" t="s">
        <v>81</v>
      </c>
      <c r="E213" s="159">
        <f>SUM(E214)</f>
        <v>6207.84</v>
      </c>
      <c r="F213" s="159">
        <f>SUM(F214)</f>
        <v>6901.59</v>
      </c>
      <c r="G213" s="159">
        <f t="shared" ref="G213" si="74">SUM(G214)</f>
        <v>6901.59</v>
      </c>
      <c r="H213" s="159">
        <f t="shared" ref="H213" si="75">SUM(H214)</f>
        <v>6250.71</v>
      </c>
      <c r="I213" s="159">
        <f t="shared" si="2"/>
        <v>100.69057836542179</v>
      </c>
      <c r="J213" s="159">
        <f t="shared" si="14"/>
        <v>90.569129722281389</v>
      </c>
    </row>
    <row r="214" spans="1:10" x14ac:dyDescent="0.25">
      <c r="A214" s="247" t="s">
        <v>199</v>
      </c>
      <c r="B214" s="248"/>
      <c r="C214" s="249"/>
      <c r="D214" s="194" t="s">
        <v>9</v>
      </c>
      <c r="E214" s="196">
        <f t="shared" ref="E214" si="76">E215</f>
        <v>6207.84</v>
      </c>
      <c r="F214" s="196">
        <v>6901.59</v>
      </c>
      <c r="G214" s="196">
        <v>6901.59</v>
      </c>
      <c r="H214" s="196">
        <f>H215</f>
        <v>6250.71</v>
      </c>
      <c r="I214" s="196">
        <f t="shared" si="2"/>
        <v>100.69057836542179</v>
      </c>
      <c r="J214" s="196">
        <f>H214/G214*100</f>
        <v>90.569129722281389</v>
      </c>
    </row>
    <row r="215" spans="1:10" x14ac:dyDescent="0.25">
      <c r="A215" s="250">
        <v>32</v>
      </c>
      <c r="B215" s="251"/>
      <c r="C215" s="252"/>
      <c r="D215" s="187" t="s">
        <v>23</v>
      </c>
      <c r="E215" s="188">
        <f t="shared" ref="E215:H215" si="77">SUM(E216)</f>
        <v>6207.84</v>
      </c>
      <c r="F215" s="188"/>
      <c r="G215" s="188"/>
      <c r="H215" s="188">
        <f t="shared" si="77"/>
        <v>6250.71</v>
      </c>
      <c r="I215" s="188">
        <f t="shared" si="2"/>
        <v>100.69057836542179</v>
      </c>
      <c r="J215" s="188" t="e">
        <f t="shared" si="14"/>
        <v>#DIV/0!</v>
      </c>
    </row>
    <row r="216" spans="1:10" ht="15" customHeight="1" x14ac:dyDescent="0.25">
      <c r="A216" s="33"/>
      <c r="B216" s="34"/>
      <c r="C216" s="35">
        <v>3291</v>
      </c>
      <c r="D216" s="22" t="s">
        <v>179</v>
      </c>
      <c r="E216" s="39">
        <v>6207.84</v>
      </c>
      <c r="F216" s="39"/>
      <c r="G216" s="39"/>
      <c r="H216" s="39">
        <v>6250.71</v>
      </c>
      <c r="I216" s="39">
        <f t="shared" si="2"/>
        <v>100.69057836542179</v>
      </c>
      <c r="J216" s="39"/>
    </row>
    <row r="217" spans="1:10" s="65" customFormat="1" x14ac:dyDescent="0.25">
      <c r="A217"/>
      <c r="B217"/>
      <c r="C217"/>
      <c r="D217"/>
      <c r="E217"/>
      <c r="F217"/>
      <c r="G217"/>
      <c r="H217"/>
      <c r="I217"/>
      <c r="J217"/>
    </row>
    <row r="218" spans="1:10" x14ac:dyDescent="0.25">
      <c r="E218" s="36"/>
    </row>
    <row r="219" spans="1:10" x14ac:dyDescent="0.25">
      <c r="E219" s="36"/>
    </row>
  </sheetData>
  <protectedRanges>
    <protectedRange algorithmName="SHA-512" hashValue="R8frfBQ/MhInQYm+jLEgMwgPwCkrGPIUaxyIFLRSCn/+fIsUU6bmJDax/r7gTh2PEAEvgODYwg0rRRjqSM/oww==" saltValue="tbZzHO5lCNHCDH5y3XGZag==" spinCount="100000" sqref="H11:H12 H45 H74" name="Range1_1_3_2"/>
  </protectedRanges>
  <mergeCells count="40">
    <mergeCell ref="A70:C70"/>
    <mergeCell ref="A118:C118"/>
    <mergeCell ref="A65:C65"/>
    <mergeCell ref="A113:C113"/>
    <mergeCell ref="A172:C172"/>
    <mergeCell ref="A139:C139"/>
    <mergeCell ref="A134:C134"/>
    <mergeCell ref="A135:C135"/>
    <mergeCell ref="A181:C181"/>
    <mergeCell ref="A182:C182"/>
    <mergeCell ref="A155:C155"/>
    <mergeCell ref="A140:C140"/>
    <mergeCell ref="A160:C160"/>
    <mergeCell ref="A161:C161"/>
    <mergeCell ref="A144:C144"/>
    <mergeCell ref="A145:C145"/>
    <mergeCell ref="A156:C156"/>
    <mergeCell ref="A146:C146"/>
    <mergeCell ref="A171:C171"/>
    <mergeCell ref="A1:J1"/>
    <mergeCell ref="A2:J2"/>
    <mergeCell ref="A41:C41"/>
    <mergeCell ref="A5:D5"/>
    <mergeCell ref="A4:C4"/>
    <mergeCell ref="A6:C6"/>
    <mergeCell ref="A7:C7"/>
    <mergeCell ref="A8:C8"/>
    <mergeCell ref="A38:C38"/>
    <mergeCell ref="A213:C213"/>
    <mergeCell ref="A214:C214"/>
    <mergeCell ref="A215:C215"/>
    <mergeCell ref="A189:C189"/>
    <mergeCell ref="A190:C190"/>
    <mergeCell ref="A203:C203"/>
    <mergeCell ref="A204:C204"/>
    <mergeCell ref="A202:C202"/>
    <mergeCell ref="A199:C199"/>
    <mergeCell ref="A200:C200"/>
    <mergeCell ref="A195:C195"/>
    <mergeCell ref="A196:C196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rowBreaks count="4" manualBreakCount="4">
    <brk id="40" max="9" man="1"/>
    <brk id="77" max="9" man="1"/>
    <brk id="112" max="9" man="1"/>
    <brk id="20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SAŽETAK</vt:lpstr>
      <vt:lpstr>Račun ph i rh - ekonomska kl.</vt:lpstr>
      <vt:lpstr>Prema izvorima financiranja</vt:lpstr>
      <vt:lpstr>Rashodi prema funkcijskoj kl</vt:lpstr>
      <vt:lpstr>Račun financiranja</vt:lpstr>
      <vt:lpstr>POSEBNI DIO</vt:lpstr>
      <vt:lpstr>'POSEBNI DIO'!Print_Area</vt:lpstr>
      <vt:lpstr>'Račun financiranja'!Print_Area</vt:lpstr>
      <vt:lpstr>'Račun ph i rh - ekonomska kl.'!Print_Area</vt:lpstr>
      <vt:lpstr>'POSEBNI DIO'!Print_Titles</vt:lpstr>
      <vt:lpstr>'Rashodi prema funkcijskoj kl'!Print_Titles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Licenca 1</cp:lastModifiedBy>
  <cp:lastPrinted>2026-03-23T10:13:46Z</cp:lastPrinted>
  <dcterms:created xsi:type="dcterms:W3CDTF">2022-08-12T12:51:27Z</dcterms:created>
  <dcterms:modified xsi:type="dcterms:W3CDTF">2026-03-25T13:29:55Z</dcterms:modified>
</cp:coreProperties>
</file>